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M1NXG01\Desktop\"/>
    </mc:Choice>
  </mc:AlternateContent>
  <xr:revisionPtr revIDLastSave="0" documentId="13_ncr:1_{5902891A-C137-42D1-8489-6B6D75876C0E}" xr6:coauthVersionLast="47" xr6:coauthVersionMax="47" xr10:uidLastSave="{00000000-0000-0000-0000-000000000000}"/>
  <bookViews>
    <workbookView xWindow="-120" yWindow="-120" windowWidth="29040" windowHeight="15840" xr2:uid="{B27C0A50-2AD4-4366-A502-F669B24C6E45}"/>
  </bookViews>
  <sheets>
    <sheet name="Readme" sheetId="3" r:id="rId1"/>
    <sheet name="MSA MFI notes" sheetId="7" r:id="rId2"/>
    <sheet name="MSA MFI recalculation" sheetId="1" r:id="rId3"/>
    <sheet name="Non-MSA MFI notes" sheetId="5" r:id="rId4"/>
    <sheet name="Non-MSA recalculation" sheetId="2" r:id="rId5"/>
    <sheet name="FFIEC MSA MFI notes" sheetId="6" r:id="rId6"/>
    <sheet name="FFIEC MFI recalculation" sheetId="4" r:id="rId7"/>
    <sheet name="FFIEC Non-MSA MFI notes" sheetId="9" r:id="rId8"/>
    <sheet name="FFIEC Non-MSA recalculation" sheetId="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8" l="1"/>
  <c r="E34" i="8"/>
  <c r="E33" i="8"/>
  <c r="E32" i="8"/>
  <c r="E31" i="8"/>
  <c r="E30" i="8"/>
  <c r="E29" i="8"/>
  <c r="E28" i="8"/>
  <c r="E27" i="8"/>
  <c r="E26" i="8"/>
  <c r="E25" i="8"/>
  <c r="E24" i="8"/>
  <c r="E36" i="8" s="1"/>
  <c r="E37" i="8" s="1"/>
  <c r="F20" i="8" s="1"/>
  <c r="E23" i="8"/>
  <c r="E22" i="8"/>
  <c r="E21" i="8"/>
  <c r="E20" i="8"/>
  <c r="E35" i="4"/>
  <c r="E34" i="4"/>
  <c r="E33" i="4"/>
  <c r="E32" i="4"/>
  <c r="E31" i="4"/>
  <c r="E30" i="4"/>
  <c r="E29" i="4"/>
  <c r="E28" i="4"/>
  <c r="E27" i="4"/>
  <c r="E26" i="4"/>
  <c r="E25" i="4"/>
  <c r="E24" i="4"/>
  <c r="E23" i="4"/>
  <c r="E22" i="4"/>
  <c r="E21" i="4"/>
  <c r="E20" i="4"/>
  <c r="E36" i="4" s="1"/>
  <c r="E37" i="4" s="1"/>
  <c r="F20" i="4" s="1"/>
  <c r="E35" i="2"/>
  <c r="E34" i="2"/>
  <c r="E33" i="2"/>
  <c r="E32" i="2"/>
  <c r="E31" i="2"/>
  <c r="E30" i="2"/>
  <c r="E29" i="2"/>
  <c r="E28" i="2"/>
  <c r="E27" i="2"/>
  <c r="E26" i="2"/>
  <c r="E25" i="2"/>
  <c r="E24" i="2"/>
  <c r="E23" i="2"/>
  <c r="E22" i="2"/>
  <c r="E21" i="2"/>
  <c r="E20" i="2"/>
  <c r="E35" i="1"/>
  <c r="E34" i="1"/>
  <c r="E33" i="1"/>
  <c r="E32" i="1"/>
  <c r="E31" i="1"/>
  <c r="E30" i="1"/>
  <c r="E29" i="1"/>
  <c r="E28" i="1"/>
  <c r="E27" i="1"/>
  <c r="E26" i="1"/>
  <c r="E25" i="1"/>
  <c r="E24" i="1"/>
  <c r="E23" i="1"/>
  <c r="E22" i="1"/>
  <c r="E21" i="1"/>
  <c r="E20" i="1"/>
  <c r="I20" i="8" l="1"/>
  <c r="I22" i="8" s="1"/>
  <c r="I24" i="8" s="1"/>
  <c r="F21" i="8"/>
  <c r="F22" i="8" s="1"/>
  <c r="F23" i="8" s="1"/>
  <c r="F24" i="8" s="1"/>
  <c r="F25" i="8" s="1"/>
  <c r="F26" i="8" s="1"/>
  <c r="F27" i="8" s="1"/>
  <c r="F28" i="8" s="1"/>
  <c r="F29" i="8" s="1"/>
  <c r="F30" i="8" s="1"/>
  <c r="F31" i="8" s="1"/>
  <c r="F32" i="8" s="1"/>
  <c r="F33" i="8" s="1"/>
  <c r="F34" i="8" s="1"/>
  <c r="F21" i="4"/>
  <c r="F22" i="4" s="1"/>
  <c r="F23" i="4" s="1"/>
  <c r="F24" i="4" s="1"/>
  <c r="F25" i="4" s="1"/>
  <c r="F26" i="4" s="1"/>
  <c r="F27" i="4" s="1"/>
  <c r="F28" i="4" s="1"/>
  <c r="F29" i="4" s="1"/>
  <c r="F30" i="4" s="1"/>
  <c r="F31" i="4" s="1"/>
  <c r="F32" i="4" s="1"/>
  <c r="F33" i="4" s="1"/>
  <c r="F34" i="4" s="1"/>
  <c r="E36" i="2"/>
  <c r="E37" i="2" s="1"/>
  <c r="F20" i="2" s="1"/>
  <c r="F21" i="2" s="1"/>
  <c r="E36" i="1"/>
  <c r="E37" i="1" s="1"/>
  <c r="F20" i="1" s="1"/>
  <c r="I21" i="8" l="1"/>
  <c r="I23" i="8" s="1"/>
  <c r="I25" i="8" s="1"/>
  <c r="I21" i="4"/>
  <c r="I23" i="4" s="1"/>
  <c r="I25" i="4" s="1"/>
  <c r="I20" i="4"/>
  <c r="I22" i="4" s="1"/>
  <c r="I24" i="4" s="1"/>
  <c r="F22" i="2"/>
  <c r="F23" i="2" s="1"/>
  <c r="F24" i="2" s="1"/>
  <c r="F25" i="2" s="1"/>
  <c r="F26" i="2" s="1"/>
  <c r="F27" i="2" s="1"/>
  <c r="F28" i="2" s="1"/>
  <c r="F29" i="2" s="1"/>
  <c r="F30" i="2" s="1"/>
  <c r="F31" i="2" s="1"/>
  <c r="F32" i="2" s="1"/>
  <c r="F33" i="2" s="1"/>
  <c r="F34" i="2" s="1"/>
  <c r="I20" i="2"/>
  <c r="I22" i="2" s="1"/>
  <c r="I24" i="2" s="1"/>
  <c r="I21" i="1"/>
  <c r="I23" i="1" s="1"/>
  <c r="I25" i="1" s="1"/>
  <c r="F21" i="1"/>
  <c r="F22" i="1" s="1"/>
  <c r="F23" i="1" s="1"/>
  <c r="F24" i="1" s="1"/>
  <c r="F25" i="1" s="1"/>
  <c r="F26" i="1" s="1"/>
  <c r="F27" i="1" s="1"/>
  <c r="F28" i="1" s="1"/>
  <c r="F29" i="1" s="1"/>
  <c r="F30" i="1" s="1"/>
  <c r="F31" i="1" s="1"/>
  <c r="F32" i="1" s="1"/>
  <c r="F33" i="1" s="1"/>
  <c r="F34" i="1" s="1"/>
  <c r="I26" i="8" l="1"/>
  <c r="I26" i="4"/>
  <c r="I27" i="4" s="1"/>
  <c r="I21" i="2"/>
  <c r="I23" i="2" s="1"/>
  <c r="I25" i="2" s="1"/>
  <c r="I26" i="2" s="1"/>
  <c r="I20" i="1"/>
  <c r="I22" i="1" s="1"/>
  <c r="I24" i="1" s="1"/>
  <c r="I26" i="1" s="1"/>
  <c r="I27" i="8" l="1"/>
  <c r="I28" i="8" s="1"/>
  <c r="I29" i="8" s="1"/>
  <c r="H33" i="8" s="1"/>
  <c r="J33" i="8" s="1"/>
  <c r="J35" i="8" s="1"/>
  <c r="I28" i="4"/>
  <c r="I29" i="4" s="1"/>
  <c r="H33" i="4" s="1"/>
  <c r="J33" i="4" s="1"/>
  <c r="J35" i="4" s="1"/>
  <c r="I27" i="2"/>
  <c r="I28" i="2" s="1"/>
  <c r="I29" i="2" s="1"/>
  <c r="H33" i="2" s="1"/>
  <c r="J33" i="2" s="1"/>
  <c r="J35" i="2" s="1"/>
  <c r="I27" i="1"/>
  <c r="I28" i="1" s="1"/>
  <c r="I29" i="1" s="1"/>
  <c r="H33" i="1" s="1"/>
</calcChain>
</file>

<file path=xl/sharedStrings.xml><?xml version="1.0" encoding="utf-8"?>
<sst xmlns="http://schemas.openxmlformats.org/spreadsheetml/2006/main" count="353" uniqueCount="119">
  <si>
    <t>Less than $10,000</t>
  </si>
  <si>
    <t>$10,000 to $14,999</t>
  </si>
  <si>
    <t>$15,000 to $19,999</t>
  </si>
  <si>
    <t>$20,000 to $24,999</t>
  </si>
  <si>
    <t>$25,000 to $29,999</t>
  </si>
  <si>
    <t>$30,000 to $34,999</t>
  </si>
  <si>
    <t>$35,000 to $39,999</t>
  </si>
  <si>
    <t>$40,000 to $44,999</t>
  </si>
  <si>
    <t>$45,000 to $49,999</t>
  </si>
  <si>
    <t>$50,000 to $59,999</t>
  </si>
  <si>
    <t>$60,000 to $74,999</t>
  </si>
  <si>
    <t>$75,000 to $99,999</t>
  </si>
  <si>
    <t>$100,000 to $124,999</t>
  </si>
  <si>
    <t>$125,000 to $149,999</t>
  </si>
  <si>
    <t>$150,000 to $199,999</t>
  </si>
  <si>
    <t>$200,000 or more</t>
  </si>
  <si>
    <t>Range</t>
  </si>
  <si>
    <t>Lower Bound</t>
  </si>
  <si>
    <t>Upper Bound</t>
  </si>
  <si>
    <t>Count</t>
  </si>
  <si>
    <t>Remainder</t>
  </si>
  <si>
    <t>a=</t>
  </si>
  <si>
    <t>lower bound</t>
  </si>
  <si>
    <t>b=</t>
  </si>
  <si>
    <t>upper bound</t>
  </si>
  <si>
    <t>Pa Count=</t>
  </si>
  <si>
    <t>Pb Count=</t>
  </si>
  <si>
    <t>Pa=</t>
  </si>
  <si>
    <t>Pb=</t>
  </si>
  <si>
    <t>Theta:</t>
  </si>
  <si>
    <t>Kappa:</t>
  </si>
  <si>
    <t>Median:</t>
  </si>
  <si>
    <t>Median (Rounded):</t>
  </si>
  <si>
    <t>CPI</t>
  </si>
  <si>
    <t>Midpoint</t>
  </si>
  <si>
    <t>Lee County</t>
  </si>
  <si>
    <t>Macon County</t>
  </si>
  <si>
    <t>Pa Count / Total families (sum)</t>
  </si>
  <si>
    <t>Pb Count / Total families (sum)</t>
  </si>
  <si>
    <t>5-year static MFI</t>
  </si>
  <si>
    <t>FFIEC Estimated MFI</t>
  </si>
  <si>
    <t>Clarke County</t>
  </si>
  <si>
    <t>Clay County</t>
  </si>
  <si>
    <t>Cleburne County</t>
  </si>
  <si>
    <t>Coffee County</t>
  </si>
  <si>
    <t>Conecuh County</t>
  </si>
  <si>
    <t>Coosa County</t>
  </si>
  <si>
    <t>Covington County</t>
  </si>
  <si>
    <t>Crenshaw County</t>
  </si>
  <si>
    <t>Cullman County</t>
  </si>
  <si>
    <t>Dale County</t>
  </si>
  <si>
    <t>Dallas County</t>
  </si>
  <si>
    <t>Dekalb County</t>
  </si>
  <si>
    <t>Escambia County</t>
  </si>
  <si>
    <t>Fayette County</t>
  </si>
  <si>
    <t>Franklin County</t>
  </si>
  <si>
    <t>Jackson County</t>
  </si>
  <si>
    <t>Lamar County</t>
  </si>
  <si>
    <t>Marengo County</t>
  </si>
  <si>
    <t>Marion County</t>
  </si>
  <si>
    <t>Marshall County</t>
  </si>
  <si>
    <t>Monroe County</t>
  </si>
  <si>
    <t>Perry County</t>
  </si>
  <si>
    <t>Pike County</t>
  </si>
  <si>
    <t>Randolph County</t>
  </si>
  <si>
    <t>Sumter County</t>
  </si>
  <si>
    <t>Talladega County</t>
  </si>
  <si>
    <t>Tallapoosa County</t>
  </si>
  <si>
    <t>Washington County</t>
  </si>
  <si>
    <t>Wilcox County</t>
  </si>
  <si>
    <t>Winston County</t>
  </si>
  <si>
    <t>MFI Rounded</t>
  </si>
  <si>
    <t>Sum of the counts before the median range</t>
  </si>
  <si>
    <t>Sum of the counts up to and including the median range</t>
  </si>
  <si>
    <t>This is the median range and is the lower and upper bounds where the remainder first turns negative</t>
  </si>
  <si>
    <t>Total families (sum)</t>
  </si>
  <si>
    <t>MSA/MD MFI</t>
  </si>
  <si>
    <t>2. Using table B19101 from the 2020 5-year ACS, obtain the MFI counts for each county in the MSA.</t>
  </si>
  <si>
    <t>2. Using table B19101 from the 2022 ACS, obtain the MFI counts for each county in the MSA. If the margin of error is less than 50% of the value, the 1-year ACS is used; if it is equal to or greater than 50%, the 5-year ACS is used.</t>
  </si>
  <si>
    <t>4. Multiply the MFI by the HUD-supplied CPI inflation factor. Round to the nearest $100.</t>
  </si>
  <si>
    <t>The FFIEC Estimated MSA/MD MFI also relies on HUD's calculation methodology, described here: https://www.huduser.gov/portal/datasets/il.html. The MSA boundaries are compared to the boundaries used in the ACS used by HUD (the 2022 ACS, in this case). The MFI is also calculated using the same ACS year as HUD.</t>
  </si>
  <si>
    <t>For years 2022-2026, the MSA/MD MFI relies on the 2020 5-year ACS. Since the boundaries for this MSA changed in 2023, the MSA/MD MFI needs to be recalculated for 2024. This is done by applying Pareto interpolation to the MFI counts from ACS table B19101.</t>
  </si>
  <si>
    <t>1. Find the list of counties for the non-MSA portion of the state. If using the Census data tool, this can be done by selection Geos &gt; State &gt; Show Geographic Components and selecting "Alabama -- Not in metropolitan statistical area."</t>
  </si>
  <si>
    <t>2. Using table B19101 from the 2020 5-year ACS, obtain the MFI counts for each county.</t>
  </si>
  <si>
    <t>For year 2024, the FFIEC Estimated MSA/MD MFI relies on the 2022 ACS. Since the boundaries for the non-MSA portion of Alabama changed in 2023, the MFI needs to be recalculated for 2024. This is done by applying Pareto interpolation to the MFI counts from ACS table B19101.</t>
  </si>
  <si>
    <t>For year 2024, the FFIEC Estimated MSA/MD MFI relies on the 2022 ACS. Since the boundaries for this MSA changed in 2023, theMFI needs to be recalculated for 2024. This is done by applying Pareto interpolation to the MFI counts from ACS table B19101.</t>
  </si>
  <si>
    <t>The FFIEC Estimated MSA/MD MFI also relies on HUD's calculation methodology, described here: https://www.huduser.gov/portal/datasets/il.html. The boundaries are compared to the boundaries used in the ACS used by HUD (the 2022 ACS, in this case). The MFI is also calculated using the same ACS year as HUD.</t>
  </si>
  <si>
    <t>2. Using table B19101 from the 2022 ACS, obtain the MFI counts for each county. If the margin of error is less than 50% of the value, the 1-year ACS is used; if it is equal to or greater than 50%, the 5-year ACS is used.</t>
  </si>
  <si>
    <t>3. Use Pareto interpolation to calculate the new MFI for this MSA. Round to the nearest $1.</t>
  </si>
  <si>
    <t>3. Use Pareto interpolation to calculate the new MFI. Round to the nearest $1.</t>
  </si>
  <si>
    <t>When and how the FFIEC recalculates median family income</t>
  </si>
  <si>
    <t>The FFIEC produces two median family income (MFI) numbers every year. These are the MSA/MD MFI (or 5-year static MFI) and the FFIEC Estimated MSA/MD MFI (formerly known as HUD MFI). The MSA/MD MFI comes directly from the 5-year American Community Survey (ACS) and the numbers generally remain static for 5 years, while the FFIEC Estimated MSA/MD MFI is based on the calculation methodology set forth by the Department of Housing and Urban Development (HUD) and changes every year (the 2024 example is provided here). However, if the Office of Management and Budget (OMB) publishes boundary updates to MSAs/MDs, the MFIs for any affected geographies will need to be recalculated. This is because the MFI calculation methodology used by HUD typically relies on ACS data from 2 years prior to the current calendar year, so that ACS data will still be using the old MSA/MD boundaries. Similarly, the MSA/MD MFI uses 5-year ACS data that will not have incorporated the boundary updates. When recalculating, there are a few scenarios to consider. Each scenario is described in detail in its own notes tab within this spreadsheet followed by the actual recalculation with formulas. The scenarios are:</t>
  </si>
  <si>
    <t>1. Recalculating the MSA/MD MFI using 5-year ACS data</t>
  </si>
  <si>
    <t>2. Recalculating the non-MSA MFI using 5-year ACS data</t>
  </si>
  <si>
    <t>3. Recalculating the FFIEC Estimated MSA/MD MFI</t>
  </si>
  <si>
    <t>Recalculations rely on Pareto interpolation. More information on Pareto interpolation can be found here: https://en.wikipedia.org/wiki/Pareto_interpolation</t>
  </si>
  <si>
    <t>Roadmap of the next tabs</t>
  </si>
  <si>
    <t>4. Recalculating the FFIEC Estimated non-MSA MFI</t>
  </si>
  <si>
    <t>Non-MSA MFI recalculation: Pareto interpolation worksheet with example for static non-MSA MFI calculation</t>
  </si>
  <si>
    <t>Note that MSA (metropolitan statistical area) and MD (metropolitan division) are generally used interchangeably throughout this spreadsheet as the FFIEC uses MDs in place of MSAs where available. For example, if an MSA is composed of 3 MDs, the FFIEC will treat those 3 MDs as if they were MSAs. The parent MSA will not be used in these cases.</t>
  </si>
  <si>
    <t>The following steps are used to calculate the updated MSA/MD MFI for the Auburn Opelika MSA (code 12220) for 2024:</t>
  </si>
  <si>
    <t>1. Find the list of counties for the MSA. In this case, for 2024, the MSA consists of Lee County (081) and Macon County (087).</t>
  </si>
  <si>
    <t>MSA MFI notes: Explanation of how the static MSA/MD MFI is calculated</t>
  </si>
  <si>
    <t>MSA MFI recalculation: Pareto interpolation worksheet with example for static MSA/MD MFI calculation</t>
  </si>
  <si>
    <t>Non-MSA MFI notes: Explanation of how the static MFI is calculated for the non-MSA portion of the state when OMB boundary changes impact the non-MSA region</t>
  </si>
  <si>
    <t>FFIEC MSA MFI notes: Explanation of an FFIEC Estimated MSA/MD MFI recalculation using HUD methodology</t>
  </si>
  <si>
    <t>FFIEC non-MSA notes: Explanation of how the FFIEC MFI is calculated for the non-MSA portion of the state when OMB boundary changes impact the non-MSA region</t>
  </si>
  <si>
    <t>FFIEC non-MSA recalculation: Pareto interpolation worksheet with example for FFIEC non-MSA MFI calculation</t>
  </si>
  <si>
    <t>FFIEC MFI recalculation: Pareto interpolation worksheet with example for FFIEC MFI calculation using HUD methodology</t>
  </si>
  <si>
    <t>If the boundaries have not changed</t>
  </si>
  <si>
    <t>If the boundaries of an MSA/MD (or the non-MSA portion of a state) have not changed, then no recalculation is necessary. If only the name and/or code of the MSA/MD changed but not the boundaries, then it will be treated the same as if nothing changed. For the MSA/MD MFI, the MFI is taken directly from the 5-year ACS and updated every 5 years on the 2s and 7s. For example, the 2022 MSA/MD MFI uses the 2020 5-year ACS; the 2027 MSA/MD MFI will use the 2025 5-year ACS. For the FFIEC Estimated MSA/MD MFI, the MFI is taken directly from HUD.</t>
  </si>
  <si>
    <t>All MSA examples use the Auburn Opelika MSA (code 12220). In 2023, this MSA contained only Lee County (code 081). Applicable for calendar year 2024, Macon County (code 087) was added to the MSA. All non-MSA examples use Alabama (state 01).</t>
  </si>
  <si>
    <t>The following example (tab "MSA MFI recalculation") demonstrates how the FFIEC recalculates the MSA/MD MFI for an MSA whose boundaries changed relative to the boundaries used in that ACS year.</t>
  </si>
  <si>
    <t>The following example (tab "Non-MSA recalculation") demonstrates how the FFIEC recalculates the MSA/MD MFI for the non-MSA portion of a state whose boundaries changed relative to the boundaries used in that ACS year. The procedure is the same as for an MSA, however it is calculated using every non-MSA county for the state.</t>
  </si>
  <si>
    <t>The following example (tab "FFIEC MFI recalculation") demonstrates how the FFIEC recalculates the MFI for an MSA whose boundaries changed relative to the boundaries used in that ACS year.</t>
  </si>
  <si>
    <t>The following steps are used to calculate the updated FFIEC Estimated MSA/MD MFI for the Auburn Opelika MSA (code 12220) for 2024:</t>
  </si>
  <si>
    <t>The following steps are used to calculate the updated non-MSA MFI for the non-MSA portion of Alabama (state 01) for 2024:</t>
  </si>
  <si>
    <t>The following steps are used to calculate the updated FFIEC Estimated Non-MSA MFI for the non-MSA portion of Alabama (state 01) for 2024:</t>
  </si>
  <si>
    <t>The following example (tab "Non-MSA FFIEC recalculation") demonstrates how the FFIEC recalculates the MFI for an MSA whose boundaries changed relative to the boundaries used in that ACS year. The procedure is the same as for an MSA, however it is calculated using every non-MSA county for the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</si>
</sst>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0"/>
      <name val="Arial"/>
    </font>
    <font>
      <b/>
      <sz val="10"/>
      <name val="Arial"/>
      <family val="2"/>
    </font>
    <font>
      <sz val="10"/>
      <color indexed="8"/>
      <name val="Arial"/>
      <family val="2"/>
    </font>
    <font>
      <sz val="11"/>
      <color indexed="8"/>
      <name val="Calibri"/>
      <family val="2"/>
    </font>
    <font>
      <sz val="10"/>
      <name val="Arial"/>
      <family val="2"/>
    </font>
    <font>
      <sz val="10"/>
      <color rgb="FF000000"/>
      <name val="Verdana"/>
      <family val="2"/>
    </font>
    <font>
      <b/>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3" fillId="0" borderId="0"/>
  </cellStyleXfs>
  <cellXfs count="26">
    <xf numFmtId="0" fontId="0" fillId="0" borderId="0" xfId="0"/>
    <xf numFmtId="0" fontId="1" fillId="0" borderId="0" xfId="1"/>
    <xf numFmtId="3" fontId="1" fillId="0" borderId="0" xfId="1" applyNumberFormat="1"/>
    <xf numFmtId="0" fontId="2" fillId="0" borderId="1" xfId="1" applyFont="1" applyBorder="1" applyAlignment="1">
      <alignment horizontal="left"/>
    </xf>
    <xf numFmtId="0" fontId="1" fillId="0" borderId="1" xfId="1" applyBorder="1" applyAlignment="1">
      <alignment horizontal="left"/>
    </xf>
    <xf numFmtId="3" fontId="4" fillId="0" borderId="1" xfId="2" applyNumberFormat="1" applyFont="1" applyBorder="1" applyAlignment="1">
      <alignment horizontal="right" wrapText="1"/>
    </xf>
    <xf numFmtId="3" fontId="1" fillId="0" borderId="1" xfId="1" applyNumberFormat="1" applyBorder="1" applyAlignment="1">
      <alignment horizontal="left"/>
    </xf>
    <xf numFmtId="0" fontId="1" fillId="0" borderId="0" xfId="1" applyAlignment="1">
      <alignment horizontal="left"/>
    </xf>
    <xf numFmtId="0" fontId="1" fillId="0" borderId="0" xfId="1" applyAlignment="1">
      <alignment horizontal="right"/>
    </xf>
    <xf numFmtId="0" fontId="5" fillId="0" borderId="0" xfId="1" applyFont="1"/>
    <xf numFmtId="0" fontId="5" fillId="0" borderId="1" xfId="1" applyFont="1" applyBorder="1" applyAlignment="1">
      <alignment horizontal="left"/>
    </xf>
    <xf numFmtId="3" fontId="5" fillId="0" borderId="1" xfId="1" applyNumberFormat="1" applyFont="1" applyBorder="1" applyAlignment="1">
      <alignment horizontal="left"/>
    </xf>
    <xf numFmtId="0" fontId="1" fillId="2" borderId="0" xfId="1" applyFill="1"/>
    <xf numFmtId="0" fontId="2" fillId="2" borderId="0" xfId="1" applyFont="1" applyFill="1"/>
    <xf numFmtId="3" fontId="1" fillId="2" borderId="0" xfId="1" applyNumberFormat="1" applyFill="1"/>
    <xf numFmtId="0" fontId="6" fillId="2" borderId="0" xfId="1" applyFont="1" applyFill="1"/>
    <xf numFmtId="3" fontId="1" fillId="0" borderId="0" xfId="1" applyNumberFormat="1" applyAlignment="1">
      <alignment horizontal="left"/>
    </xf>
    <xf numFmtId="49" fontId="0" fillId="0" borderId="0" xfId="0" applyNumberFormat="1"/>
    <xf numFmtId="0" fontId="2" fillId="0" borderId="0" xfId="1" applyFont="1"/>
    <xf numFmtId="0" fontId="6" fillId="0" borderId="0" xfId="1" applyFont="1"/>
    <xf numFmtId="0" fontId="7" fillId="0" borderId="0" xfId="0" applyFont="1"/>
    <xf numFmtId="0" fontId="0" fillId="0" borderId="0" xfId="0" applyAlignment="1">
      <alignment wrapText="1"/>
    </xf>
    <xf numFmtId="0" fontId="7" fillId="0" borderId="0" xfId="0" applyFont="1" applyAlignment="1">
      <alignment wrapText="1"/>
    </xf>
    <xf numFmtId="0" fontId="5" fillId="0" borderId="0" xfId="1" applyFont="1" applyAlignment="1">
      <alignment horizontal="left"/>
    </xf>
    <xf numFmtId="0" fontId="1" fillId="3" borderId="1" xfId="1" applyFill="1" applyBorder="1" applyAlignment="1">
      <alignment horizontal="left"/>
    </xf>
    <xf numFmtId="0" fontId="5" fillId="3" borderId="1" xfId="1" applyFont="1" applyFill="1" applyBorder="1" applyAlignment="1">
      <alignment horizontal="left"/>
    </xf>
  </cellXfs>
  <cellStyles count="3">
    <cellStyle name="Normal" xfId="0" builtinId="0"/>
    <cellStyle name="Normal 2" xfId="1" xr:uid="{68B3EBE5-8752-4F88-9240-E44AC709D7A5}"/>
    <cellStyle name="Normal_Sheet1" xfId="2" xr:uid="{C0556E7D-04C2-4824-958A-7D754089E9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D9A4-979D-42D4-97CA-D6382B8C31B1}">
  <dimension ref="A1:B25"/>
  <sheetViews>
    <sheetView tabSelected="1" workbookViewId="0"/>
  </sheetViews>
  <sheetFormatPr defaultRowHeight="15" x14ac:dyDescent="0.25"/>
  <cols>
    <col min="1" max="1" width="141.7109375" customWidth="1"/>
    <col min="2" max="2" width="9.28515625" customWidth="1"/>
    <col min="4" max="4" width="9.28515625" customWidth="1"/>
  </cols>
  <sheetData>
    <row r="1" spans="1:2" x14ac:dyDescent="0.25">
      <c r="A1" s="20" t="s">
        <v>90</v>
      </c>
    </row>
    <row r="2" spans="1:2" ht="120" customHeight="1" x14ac:dyDescent="0.25">
      <c r="A2" s="21" t="s">
        <v>91</v>
      </c>
    </row>
    <row r="3" spans="1:2" x14ac:dyDescent="0.25">
      <c r="A3" s="21" t="s">
        <v>92</v>
      </c>
    </row>
    <row r="4" spans="1:2" x14ac:dyDescent="0.25">
      <c r="A4" s="21" t="s">
        <v>93</v>
      </c>
    </row>
    <row r="5" spans="1:2" x14ac:dyDescent="0.25">
      <c r="A5" s="21" t="s">
        <v>94</v>
      </c>
    </row>
    <row r="6" spans="1:2" x14ac:dyDescent="0.25">
      <c r="A6" s="21" t="s">
        <v>97</v>
      </c>
    </row>
    <row r="7" spans="1:2" ht="15" customHeight="1" x14ac:dyDescent="0.25">
      <c r="A7" s="21" t="s">
        <v>95</v>
      </c>
      <c r="B7" s="20"/>
    </row>
    <row r="8" spans="1:2" ht="30" x14ac:dyDescent="0.25">
      <c r="A8" s="21" t="s">
        <v>111</v>
      </c>
      <c r="B8" s="20"/>
    </row>
    <row r="9" spans="1:2" ht="45" x14ac:dyDescent="0.25">
      <c r="A9" s="21" t="s">
        <v>99</v>
      </c>
      <c r="B9" s="20"/>
    </row>
    <row r="10" spans="1:2" x14ac:dyDescent="0.25">
      <c r="A10" s="21"/>
      <c r="B10" s="20"/>
    </row>
    <row r="11" spans="1:2" x14ac:dyDescent="0.25">
      <c r="A11" s="22" t="s">
        <v>109</v>
      </c>
      <c r="B11" s="20"/>
    </row>
    <row r="12" spans="1:2" ht="60" x14ac:dyDescent="0.25">
      <c r="A12" s="21" t="s">
        <v>110</v>
      </c>
    </row>
    <row r="13" spans="1:2" x14ac:dyDescent="0.25">
      <c r="A13" s="21"/>
    </row>
    <row r="14" spans="1:2" x14ac:dyDescent="0.25">
      <c r="A14" s="22" t="s">
        <v>96</v>
      </c>
    </row>
    <row r="15" spans="1:2" x14ac:dyDescent="0.25">
      <c r="A15" s="21" t="s">
        <v>102</v>
      </c>
    </row>
    <row r="16" spans="1:2" x14ac:dyDescent="0.25">
      <c r="A16" s="21" t="s">
        <v>103</v>
      </c>
    </row>
    <row r="17" spans="1:1" x14ac:dyDescent="0.25">
      <c r="A17" s="21"/>
    </row>
    <row r="18" spans="1:1" ht="30" x14ac:dyDescent="0.25">
      <c r="A18" s="21" t="s">
        <v>104</v>
      </c>
    </row>
    <row r="19" spans="1:1" x14ac:dyDescent="0.25">
      <c r="A19" s="21" t="s">
        <v>98</v>
      </c>
    </row>
    <row r="20" spans="1:1" x14ac:dyDescent="0.25">
      <c r="A20" s="21"/>
    </row>
    <row r="21" spans="1:1" x14ac:dyDescent="0.25">
      <c r="A21" s="21" t="s">
        <v>105</v>
      </c>
    </row>
    <row r="22" spans="1:1" x14ac:dyDescent="0.25">
      <c r="A22" t="s">
        <v>108</v>
      </c>
    </row>
    <row r="24" spans="1:1" ht="30" x14ac:dyDescent="0.25">
      <c r="A24" s="21" t="s">
        <v>106</v>
      </c>
    </row>
    <row r="25" spans="1:1" x14ac:dyDescent="0.25">
      <c r="A25" t="s">
        <v>107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8C832-B023-4092-BEB9-EF246B634EA2}">
  <dimension ref="A1:A18"/>
  <sheetViews>
    <sheetView workbookViewId="0">
      <selection activeCell="A4" sqref="A4"/>
    </sheetView>
  </sheetViews>
  <sheetFormatPr defaultRowHeight="15" x14ac:dyDescent="0.25"/>
  <cols>
    <col min="1" max="1" width="91.85546875" customWidth="1"/>
  </cols>
  <sheetData>
    <row r="1" spans="1:1" ht="30" customHeight="1" x14ac:dyDescent="0.25">
      <c r="A1" s="21" t="s">
        <v>112</v>
      </c>
    </row>
    <row r="2" spans="1:1" ht="45" x14ac:dyDescent="0.25">
      <c r="A2" s="21" t="s">
        <v>81</v>
      </c>
    </row>
    <row r="3" spans="1:1" x14ac:dyDescent="0.25">
      <c r="A3" s="21"/>
    </row>
    <row r="4" spans="1:1" ht="30" x14ac:dyDescent="0.25">
      <c r="A4" s="21" t="s">
        <v>100</v>
      </c>
    </row>
    <row r="5" spans="1:1" ht="30" x14ac:dyDescent="0.25">
      <c r="A5" s="21" t="s">
        <v>101</v>
      </c>
    </row>
    <row r="6" spans="1:1" x14ac:dyDescent="0.25">
      <c r="A6" s="21" t="s">
        <v>77</v>
      </c>
    </row>
    <row r="7" spans="1:1" x14ac:dyDescent="0.25">
      <c r="A7" s="21" t="s">
        <v>88</v>
      </c>
    </row>
    <row r="8" spans="1:1" x14ac:dyDescent="0.25">
      <c r="A8" s="21"/>
    </row>
    <row r="9" spans="1:1" x14ac:dyDescent="0.25">
      <c r="A9" s="22"/>
    </row>
    <row r="10" spans="1:1" x14ac:dyDescent="0.25">
      <c r="A10" s="21"/>
    </row>
    <row r="11" spans="1:1" x14ac:dyDescent="0.25">
      <c r="A11" s="21"/>
    </row>
    <row r="12" spans="1:1" x14ac:dyDescent="0.25">
      <c r="A12" s="21"/>
    </row>
    <row r="13" spans="1:1" x14ac:dyDescent="0.25">
      <c r="A13" s="21"/>
    </row>
    <row r="14" spans="1:1" x14ac:dyDescent="0.25">
      <c r="A14" s="21"/>
    </row>
    <row r="15" spans="1:1" x14ac:dyDescent="0.25">
      <c r="A15" s="21"/>
    </row>
    <row r="16" spans="1:1" x14ac:dyDescent="0.25">
      <c r="A16" s="21"/>
    </row>
    <row r="17" spans="1:1" x14ac:dyDescent="0.25">
      <c r="A17" s="21"/>
    </row>
    <row r="18" spans="1:1" x14ac:dyDescent="0.25">
      <c r="A18" s="2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4CF38-FB80-4AE9-8345-A2BBFE500896}">
  <dimension ref="A1:L37"/>
  <sheetViews>
    <sheetView workbookViewId="0">
      <selection activeCell="H24" sqref="H24"/>
    </sheetView>
  </sheetViews>
  <sheetFormatPr defaultRowHeight="15" x14ac:dyDescent="0.25"/>
  <cols>
    <col min="1" max="1" width="19.140625" bestFit="1" customWidth="1"/>
    <col min="2" max="2" width="10.85546875" bestFit="1" customWidth="1"/>
    <col min="3" max="3" width="13.7109375" bestFit="1" customWidth="1"/>
    <col min="4" max="4" width="17.42578125" bestFit="1" customWidth="1"/>
    <col min="5" max="5" width="6.5703125" bestFit="1" customWidth="1"/>
    <col min="6" max="6" width="11" bestFit="1" customWidth="1"/>
    <col min="8" max="8" width="16.7109375" bestFit="1" customWidth="1"/>
    <col min="10" max="10" width="19.85546875" bestFit="1" customWidth="1"/>
    <col min="11" max="11" width="47.5703125" customWidth="1"/>
  </cols>
  <sheetData>
    <row r="1" spans="1:3" x14ac:dyDescent="0.25">
      <c r="B1" t="s">
        <v>35</v>
      </c>
      <c r="C1" t="s">
        <v>36</v>
      </c>
    </row>
    <row r="2" spans="1:3" x14ac:dyDescent="0.25">
      <c r="A2" s="1" t="s">
        <v>0</v>
      </c>
      <c r="B2">
        <v>1925</v>
      </c>
      <c r="C2">
        <v>461</v>
      </c>
    </row>
    <row r="3" spans="1:3" x14ac:dyDescent="0.25">
      <c r="A3" s="1" t="s">
        <v>1</v>
      </c>
      <c r="B3">
        <v>839</v>
      </c>
      <c r="C3">
        <v>115</v>
      </c>
    </row>
    <row r="4" spans="1:3" x14ac:dyDescent="0.25">
      <c r="A4" s="1" t="s">
        <v>2</v>
      </c>
      <c r="B4">
        <v>1204</v>
      </c>
      <c r="C4">
        <v>147</v>
      </c>
    </row>
    <row r="5" spans="1:3" x14ac:dyDescent="0.25">
      <c r="A5" s="1" t="s">
        <v>3</v>
      </c>
      <c r="B5">
        <v>1484</v>
      </c>
      <c r="C5">
        <v>367</v>
      </c>
    </row>
    <row r="6" spans="1:3" x14ac:dyDescent="0.25">
      <c r="A6" s="1" t="s">
        <v>4</v>
      </c>
      <c r="B6">
        <v>1406</v>
      </c>
      <c r="C6">
        <v>237</v>
      </c>
    </row>
    <row r="7" spans="1:3" x14ac:dyDescent="0.25">
      <c r="A7" s="1" t="s">
        <v>5</v>
      </c>
      <c r="B7">
        <v>1375</v>
      </c>
      <c r="C7">
        <v>284</v>
      </c>
    </row>
    <row r="8" spans="1:3" x14ac:dyDescent="0.25">
      <c r="A8" s="1" t="s">
        <v>6</v>
      </c>
      <c r="B8">
        <v>1232</v>
      </c>
      <c r="C8">
        <v>250</v>
      </c>
    </row>
    <row r="9" spans="1:3" x14ac:dyDescent="0.25">
      <c r="A9" s="1" t="s">
        <v>7</v>
      </c>
      <c r="B9">
        <v>1558</v>
      </c>
      <c r="C9">
        <v>149</v>
      </c>
    </row>
    <row r="10" spans="1:3" x14ac:dyDescent="0.25">
      <c r="A10" s="1" t="s">
        <v>8</v>
      </c>
      <c r="B10">
        <v>1423</v>
      </c>
      <c r="C10">
        <v>219</v>
      </c>
    </row>
    <row r="11" spans="1:3" x14ac:dyDescent="0.25">
      <c r="A11" s="1" t="s">
        <v>9</v>
      </c>
      <c r="B11">
        <v>2249</v>
      </c>
      <c r="C11">
        <v>301</v>
      </c>
    </row>
    <row r="12" spans="1:3" x14ac:dyDescent="0.25">
      <c r="A12" s="1" t="s">
        <v>10</v>
      </c>
      <c r="B12">
        <v>4117</v>
      </c>
      <c r="C12">
        <v>427</v>
      </c>
    </row>
    <row r="13" spans="1:3" x14ac:dyDescent="0.25">
      <c r="A13" s="1" t="s">
        <v>11</v>
      </c>
      <c r="B13">
        <v>5504</v>
      </c>
      <c r="C13">
        <v>549</v>
      </c>
    </row>
    <row r="14" spans="1:3" x14ac:dyDescent="0.25">
      <c r="A14" s="1" t="s">
        <v>12</v>
      </c>
      <c r="B14">
        <v>4756</v>
      </c>
      <c r="C14">
        <v>276</v>
      </c>
    </row>
    <row r="15" spans="1:3" x14ac:dyDescent="0.25">
      <c r="A15" s="1" t="s">
        <v>13</v>
      </c>
      <c r="B15">
        <v>2858</v>
      </c>
      <c r="C15">
        <v>306</v>
      </c>
    </row>
    <row r="16" spans="1:3" x14ac:dyDescent="0.25">
      <c r="A16" s="1" t="s">
        <v>14</v>
      </c>
      <c r="B16">
        <v>2976</v>
      </c>
      <c r="C16">
        <v>177</v>
      </c>
    </row>
    <row r="17" spans="1:12" x14ac:dyDescent="0.25">
      <c r="A17" s="1" t="s">
        <v>15</v>
      </c>
      <c r="B17">
        <v>2775</v>
      </c>
      <c r="C17">
        <v>182</v>
      </c>
    </row>
    <row r="18" spans="1:12" x14ac:dyDescent="0.25">
      <c r="A18" s="1"/>
      <c r="B18" s="1"/>
      <c r="C18" s="2"/>
      <c r="D18" s="1"/>
      <c r="E18" s="1"/>
      <c r="F18" s="1"/>
      <c r="G18" s="1"/>
      <c r="H18" s="1"/>
      <c r="I18" s="1"/>
      <c r="J18" s="1"/>
      <c r="K18" s="1"/>
      <c r="L18" s="1"/>
    </row>
    <row r="19" spans="1:12" x14ac:dyDescent="0.25">
      <c r="A19" s="1"/>
      <c r="B19" s="3" t="s">
        <v>16</v>
      </c>
      <c r="C19" s="3" t="s">
        <v>17</v>
      </c>
      <c r="D19" s="3" t="s">
        <v>18</v>
      </c>
      <c r="E19" s="3" t="s">
        <v>19</v>
      </c>
      <c r="F19" s="3" t="s">
        <v>20</v>
      </c>
      <c r="G19" s="1"/>
      <c r="H19" s="1"/>
      <c r="I19" s="1"/>
      <c r="J19" s="1"/>
      <c r="K19" s="1"/>
      <c r="L19" s="1"/>
    </row>
    <row r="20" spans="1:12" x14ac:dyDescent="0.25">
      <c r="A20" s="1" t="s">
        <v>0</v>
      </c>
      <c r="B20" s="4">
        <v>1</v>
      </c>
      <c r="C20" s="24">
        <v>0</v>
      </c>
      <c r="D20" s="24">
        <v>9999</v>
      </c>
      <c r="E20" s="5">
        <f t="shared" ref="E20:E35" si="0">SUM(B2:ZZ2)</f>
        <v>2386</v>
      </c>
      <c r="F20" s="6">
        <f>E37-E20</f>
        <v>18678</v>
      </c>
      <c r="G20" s="7"/>
      <c r="H20" s="8" t="s">
        <v>21</v>
      </c>
      <c r="I20" s="4">
        <f>INDEX(C20:C35,MATCH(TRUE,INDEX(F20:F35&lt;0,0,1),0))</f>
        <v>60000</v>
      </c>
      <c r="J20" s="9" t="s">
        <v>22</v>
      </c>
      <c r="K20" s="9" t="s">
        <v>74</v>
      </c>
      <c r="L20" s="1"/>
    </row>
    <row r="21" spans="1:12" x14ac:dyDescent="0.25">
      <c r="A21" s="1" t="s">
        <v>1</v>
      </c>
      <c r="B21" s="4">
        <v>2</v>
      </c>
      <c r="C21" s="24">
        <v>10000</v>
      </c>
      <c r="D21" s="24">
        <v>14999</v>
      </c>
      <c r="E21" s="5">
        <f t="shared" si="0"/>
        <v>954</v>
      </c>
      <c r="F21" s="6">
        <f>F20-E21</f>
        <v>17724</v>
      </c>
      <c r="G21" s="7"/>
      <c r="H21" s="8" t="s">
        <v>23</v>
      </c>
      <c r="I21" s="4">
        <f>INDEX(D20:D35,MATCH(TRUE,INDEX(F20:F35&lt;0,0,1),0))</f>
        <v>74999</v>
      </c>
      <c r="J21" s="9" t="s">
        <v>24</v>
      </c>
      <c r="K21" s="1"/>
      <c r="L21" s="1"/>
    </row>
    <row r="22" spans="1:12" x14ac:dyDescent="0.25">
      <c r="A22" s="1" t="s">
        <v>2</v>
      </c>
      <c r="B22" s="4">
        <v>3</v>
      </c>
      <c r="C22" s="24">
        <v>15000</v>
      </c>
      <c r="D22" s="24">
        <v>19999</v>
      </c>
      <c r="E22" s="5">
        <f t="shared" si="0"/>
        <v>1351</v>
      </c>
      <c r="F22" s="6">
        <f>F21-E22</f>
        <v>16373</v>
      </c>
      <c r="G22" s="7"/>
      <c r="H22" s="8" t="s">
        <v>25</v>
      </c>
      <c r="I22" s="2">
        <f>SUMIF(C20:C35,"&lt;"&amp;I20,E20:E35)</f>
        <v>17225</v>
      </c>
      <c r="K22" s="9" t="s">
        <v>72</v>
      </c>
      <c r="L22" s="1"/>
    </row>
    <row r="23" spans="1:12" x14ac:dyDescent="0.25">
      <c r="A23" s="1" t="s">
        <v>3</v>
      </c>
      <c r="B23" s="10">
        <v>4</v>
      </c>
      <c r="C23" s="25">
        <v>20000</v>
      </c>
      <c r="D23" s="25">
        <v>24999</v>
      </c>
      <c r="E23" s="5">
        <f t="shared" si="0"/>
        <v>1851</v>
      </c>
      <c r="F23" s="11">
        <f t="shared" ref="F23:F34" si="1">F22-E23</f>
        <v>14522</v>
      </c>
      <c r="G23" s="7"/>
      <c r="H23" s="8" t="s">
        <v>26</v>
      </c>
      <c r="I23" s="2">
        <f>SUMIF(C20:C35,"&lt;"&amp;I21,E20:E35)</f>
        <v>21769</v>
      </c>
      <c r="K23" s="9" t="s">
        <v>73</v>
      </c>
      <c r="L23" s="1"/>
    </row>
    <row r="24" spans="1:12" x14ac:dyDescent="0.25">
      <c r="A24" s="1" t="s">
        <v>4</v>
      </c>
      <c r="B24" s="4">
        <v>5</v>
      </c>
      <c r="C24" s="24">
        <v>25000</v>
      </c>
      <c r="D24" s="24">
        <v>29999</v>
      </c>
      <c r="E24" s="5">
        <f t="shared" si="0"/>
        <v>1643</v>
      </c>
      <c r="F24" s="6">
        <f t="shared" si="1"/>
        <v>12879</v>
      </c>
      <c r="G24" s="7"/>
      <c r="H24" s="8" t="s">
        <v>27</v>
      </c>
      <c r="I24" s="1">
        <f>I22/E36</f>
        <v>0.40887295860235473</v>
      </c>
      <c r="K24" s="1" t="s">
        <v>37</v>
      </c>
      <c r="L24" s="1"/>
    </row>
    <row r="25" spans="1:12" x14ac:dyDescent="0.25">
      <c r="A25" s="1" t="s">
        <v>5</v>
      </c>
      <c r="B25" s="4">
        <v>6</v>
      </c>
      <c r="C25" s="24">
        <v>30000</v>
      </c>
      <c r="D25" s="24">
        <v>34999</v>
      </c>
      <c r="E25" s="5">
        <f t="shared" si="0"/>
        <v>1659</v>
      </c>
      <c r="F25" s="6">
        <f t="shared" si="1"/>
        <v>11220</v>
      </c>
      <c r="G25" s="7"/>
      <c r="H25" s="8" t="s">
        <v>28</v>
      </c>
      <c r="I25" s="1">
        <f>I23/E36</f>
        <v>0.51673471325484244</v>
      </c>
      <c r="K25" s="1" t="s">
        <v>38</v>
      </c>
      <c r="L25" s="1"/>
    </row>
    <row r="26" spans="1:12" x14ac:dyDescent="0.25">
      <c r="A26" s="1" t="s">
        <v>6</v>
      </c>
      <c r="B26" s="4">
        <v>7</v>
      </c>
      <c r="C26" s="24">
        <v>35000</v>
      </c>
      <c r="D26" s="24">
        <v>39999</v>
      </c>
      <c r="E26" s="5">
        <f t="shared" si="0"/>
        <v>1482</v>
      </c>
      <c r="F26" s="6">
        <f t="shared" si="1"/>
        <v>9738</v>
      </c>
      <c r="G26" s="7"/>
      <c r="H26" s="8" t="s">
        <v>29</v>
      </c>
      <c r="I26" s="1">
        <f>(LOG(1-I24) - LOG(1-I25))/(LOG(I21) - LOG(I20))</f>
        <v>0.90290416726969402</v>
      </c>
      <c r="J26" s="1"/>
      <c r="K26" s="1"/>
      <c r="L26" s="1"/>
    </row>
    <row r="27" spans="1:12" x14ac:dyDescent="0.25">
      <c r="A27" s="1" t="s">
        <v>7</v>
      </c>
      <c r="B27" s="4">
        <v>8</v>
      </c>
      <c r="C27" s="24">
        <v>40000</v>
      </c>
      <c r="D27" s="24">
        <v>44999</v>
      </c>
      <c r="E27" s="5">
        <f t="shared" si="0"/>
        <v>1707</v>
      </c>
      <c r="F27" s="6">
        <f t="shared" si="1"/>
        <v>8031</v>
      </c>
      <c r="G27" s="7"/>
      <c r="H27" s="8" t="s">
        <v>30</v>
      </c>
      <c r="I27" s="1">
        <f>POWER(((I25-I24)/(1/(POWER(I20, I26)) - 1/(POWER(I21, I26)))), (1/I26))</f>
        <v>33518.089848677657</v>
      </c>
      <c r="J27" s="1"/>
      <c r="K27" s="1"/>
      <c r="L27" s="1"/>
    </row>
    <row r="28" spans="1:12" x14ac:dyDescent="0.25">
      <c r="A28" s="1" t="s">
        <v>8</v>
      </c>
      <c r="B28" s="4">
        <v>9</v>
      </c>
      <c r="C28" s="24">
        <v>45000</v>
      </c>
      <c r="D28" s="24">
        <v>49999</v>
      </c>
      <c r="E28" s="5">
        <f t="shared" si="0"/>
        <v>1642</v>
      </c>
      <c r="F28" s="6">
        <f t="shared" si="1"/>
        <v>6389</v>
      </c>
      <c r="G28" s="7"/>
      <c r="H28" s="8" t="s">
        <v>31</v>
      </c>
      <c r="I28" s="1">
        <f>POWER(2, (1/I26)) * I27</f>
        <v>72223.943039879479</v>
      </c>
      <c r="J28" s="1"/>
      <c r="K28" s="1"/>
      <c r="L28" s="1"/>
    </row>
    <row r="29" spans="1:12" x14ac:dyDescent="0.25">
      <c r="A29" s="1" t="s">
        <v>9</v>
      </c>
      <c r="B29" s="4">
        <v>10</v>
      </c>
      <c r="C29" s="24">
        <v>50000</v>
      </c>
      <c r="D29" s="24">
        <v>59999</v>
      </c>
      <c r="E29" s="5">
        <f t="shared" si="0"/>
        <v>2550</v>
      </c>
      <c r="F29" s="6">
        <f t="shared" si="1"/>
        <v>3839</v>
      </c>
      <c r="G29" s="1"/>
      <c r="H29" s="8" t="s">
        <v>32</v>
      </c>
      <c r="I29" s="1">
        <f>ROUND(I28, 0)</f>
        <v>72224</v>
      </c>
      <c r="J29" s="1"/>
      <c r="K29" s="1"/>
      <c r="L29" s="1"/>
    </row>
    <row r="30" spans="1:12" x14ac:dyDescent="0.25">
      <c r="A30" s="1" t="s">
        <v>10</v>
      </c>
      <c r="B30" s="10">
        <v>11</v>
      </c>
      <c r="C30" s="25">
        <v>60000</v>
      </c>
      <c r="D30" s="25">
        <v>74999</v>
      </c>
      <c r="E30" s="5">
        <f t="shared" si="0"/>
        <v>4544</v>
      </c>
      <c r="F30" s="11">
        <f>F29-E30</f>
        <v>-705</v>
      </c>
      <c r="G30" s="1"/>
      <c r="H30" s="1"/>
      <c r="I30" s="1"/>
      <c r="J30" s="1"/>
      <c r="K30" s="1"/>
      <c r="L30" s="1"/>
    </row>
    <row r="31" spans="1:12" x14ac:dyDescent="0.25">
      <c r="A31" s="1" t="s">
        <v>11</v>
      </c>
      <c r="B31" s="4">
        <v>12</v>
      </c>
      <c r="C31" s="4">
        <v>75000</v>
      </c>
      <c r="D31" s="4">
        <v>99999</v>
      </c>
      <c r="E31" s="5">
        <f t="shared" si="0"/>
        <v>6053</v>
      </c>
      <c r="F31" s="6">
        <f t="shared" si="1"/>
        <v>-6758</v>
      </c>
      <c r="G31" s="1"/>
      <c r="H31" s="1"/>
      <c r="I31" s="1"/>
      <c r="J31" s="1"/>
      <c r="K31" s="1"/>
      <c r="L31" s="1"/>
    </row>
    <row r="32" spans="1:12" x14ac:dyDescent="0.25">
      <c r="A32" s="1" t="s">
        <v>12</v>
      </c>
      <c r="B32" s="4">
        <v>13</v>
      </c>
      <c r="C32" s="4">
        <v>100000</v>
      </c>
      <c r="D32" s="4">
        <v>124999</v>
      </c>
      <c r="E32" s="5">
        <f t="shared" si="0"/>
        <v>5032</v>
      </c>
      <c r="F32" s="6">
        <f t="shared" si="1"/>
        <v>-11790</v>
      </c>
      <c r="G32" s="1"/>
      <c r="H32" s="13" t="s">
        <v>76</v>
      </c>
      <c r="I32" s="18"/>
      <c r="J32" s="18"/>
      <c r="K32" s="18"/>
      <c r="L32" s="1"/>
    </row>
    <row r="33" spans="1:12" x14ac:dyDescent="0.25">
      <c r="A33" s="1" t="s">
        <v>13</v>
      </c>
      <c r="B33" s="4">
        <v>14</v>
      </c>
      <c r="C33" s="4">
        <v>125000</v>
      </c>
      <c r="D33" s="4">
        <v>149999</v>
      </c>
      <c r="E33" s="5">
        <f t="shared" si="0"/>
        <v>3164</v>
      </c>
      <c r="F33" s="6">
        <f t="shared" si="1"/>
        <v>-14954</v>
      </c>
      <c r="G33" s="1"/>
      <c r="H33" s="14">
        <f>I29</f>
        <v>72224</v>
      </c>
      <c r="I33" s="19"/>
      <c r="J33" s="1"/>
      <c r="K33" s="1"/>
      <c r="L33" s="1"/>
    </row>
    <row r="34" spans="1:12" x14ac:dyDescent="0.25">
      <c r="A34" s="1" t="s">
        <v>14</v>
      </c>
      <c r="B34" s="4">
        <v>15</v>
      </c>
      <c r="C34" s="4">
        <v>150000</v>
      </c>
      <c r="D34" s="4">
        <v>199999</v>
      </c>
      <c r="E34" s="5">
        <f t="shared" si="0"/>
        <v>3153</v>
      </c>
      <c r="F34" s="6">
        <f t="shared" si="1"/>
        <v>-18107</v>
      </c>
      <c r="G34" s="1"/>
      <c r="H34" s="1" t="s">
        <v>39</v>
      </c>
      <c r="I34" s="1"/>
      <c r="J34" s="18"/>
      <c r="K34" s="1"/>
      <c r="L34" s="1"/>
    </row>
    <row r="35" spans="1:12" x14ac:dyDescent="0.25">
      <c r="A35" s="1" t="s">
        <v>15</v>
      </c>
      <c r="B35" s="4">
        <v>16</v>
      </c>
      <c r="C35" s="4">
        <v>200000</v>
      </c>
      <c r="D35" s="4">
        <v>1000000</v>
      </c>
      <c r="E35" s="5">
        <f t="shared" si="0"/>
        <v>2957</v>
      </c>
      <c r="F35" s="4"/>
      <c r="G35" s="1"/>
      <c r="H35" s="1"/>
      <c r="I35" s="1"/>
      <c r="J35" s="1"/>
      <c r="K35" s="1"/>
      <c r="L35" s="1"/>
    </row>
    <row r="36" spans="1:12" x14ac:dyDescent="0.25">
      <c r="A36" s="1"/>
      <c r="B36" s="1"/>
      <c r="C36" s="7"/>
      <c r="D36" s="23" t="s">
        <v>75</v>
      </c>
      <c r="E36" s="16">
        <f>SUM(E20:E35)</f>
        <v>42128</v>
      </c>
      <c r="F36" s="1"/>
      <c r="G36" s="1"/>
      <c r="H36" s="1"/>
      <c r="I36" s="1"/>
      <c r="J36" s="1"/>
      <c r="K36" s="1"/>
      <c r="L36" s="1"/>
    </row>
    <row r="37" spans="1:12" x14ac:dyDescent="0.25">
      <c r="A37" s="1"/>
      <c r="B37" s="1"/>
      <c r="C37" s="7"/>
      <c r="D37" s="7" t="s">
        <v>34</v>
      </c>
      <c r="E37" s="7">
        <f>E36/2</f>
        <v>21064</v>
      </c>
      <c r="F37" s="1"/>
      <c r="G37" s="1"/>
      <c r="H37" s="1"/>
      <c r="I37" s="1"/>
      <c r="J37" s="1"/>
      <c r="K37" s="1"/>
      <c r="L37" s="1"/>
    </row>
  </sheetData>
  <pageMargins left="0.7" right="0.7" top="0.75" bottom="0.75" header="0.3" footer="0.3"/>
  <headerFooter>
    <oddHeader>&amp;L&amp;"Calibri"&amp;11&amp;K000000 NONCONFIDENTIAL // EXTERNAL&amp;1#_x000D_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FA693-9D20-443A-B112-79CE632E544D}">
  <dimension ref="A1:A7"/>
  <sheetViews>
    <sheetView workbookViewId="0">
      <selection activeCell="A4" sqref="A4"/>
    </sheetView>
  </sheetViews>
  <sheetFormatPr defaultRowHeight="15" x14ac:dyDescent="0.25"/>
  <cols>
    <col min="1" max="1" width="91.85546875" customWidth="1"/>
  </cols>
  <sheetData>
    <row r="1" spans="1:1" ht="60" customHeight="1" x14ac:dyDescent="0.25">
      <c r="A1" s="21" t="s">
        <v>113</v>
      </c>
    </row>
    <row r="2" spans="1:1" ht="45" x14ac:dyDescent="0.25">
      <c r="A2" s="21" t="s">
        <v>81</v>
      </c>
    </row>
    <row r="3" spans="1:1" x14ac:dyDescent="0.25">
      <c r="A3" s="21"/>
    </row>
    <row r="4" spans="1:1" ht="30" x14ac:dyDescent="0.25">
      <c r="A4" s="21" t="s">
        <v>116</v>
      </c>
    </row>
    <row r="5" spans="1:1" ht="45" x14ac:dyDescent="0.25">
      <c r="A5" s="21" t="s">
        <v>82</v>
      </c>
    </row>
    <row r="6" spans="1:1" x14ac:dyDescent="0.25">
      <c r="A6" s="21" t="s">
        <v>83</v>
      </c>
    </row>
    <row r="7" spans="1:1" x14ac:dyDescent="0.25">
      <c r="A7" s="21"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778B4-397D-420F-84A2-369C077BBEE4}">
  <dimension ref="A1:AE37"/>
  <sheetViews>
    <sheetView workbookViewId="0">
      <selection activeCell="E20" sqref="E20"/>
    </sheetView>
  </sheetViews>
  <sheetFormatPr defaultRowHeight="15" x14ac:dyDescent="0.25"/>
  <cols>
    <col min="1" max="1" width="19.140625" bestFit="1" customWidth="1"/>
    <col min="2" max="2" width="13.42578125" bestFit="1" customWidth="1"/>
    <col min="3" max="3" width="13.28515625" bestFit="1" customWidth="1"/>
    <col min="4" max="4" width="17.42578125" bestFit="1" customWidth="1"/>
    <col min="5" max="5" width="13.85546875" bestFit="1" customWidth="1"/>
    <col min="6" max="6" width="15.5703125" bestFit="1" customWidth="1"/>
    <col min="7" max="7" width="13.140625" bestFit="1" customWidth="1"/>
    <col min="8" max="8" width="16.85546875" bestFit="1" customWidth="1"/>
    <col min="9" max="9" width="16.5703125" bestFit="1" customWidth="1"/>
    <col min="10" max="10" width="19.85546875" bestFit="1" customWidth="1"/>
    <col min="11" max="11" width="11.5703125" customWidth="1"/>
    <col min="12" max="12" width="13.140625" bestFit="1" customWidth="1"/>
    <col min="13" max="13" width="14" bestFit="1" customWidth="1"/>
    <col min="14" max="14" width="16" bestFit="1" customWidth="1"/>
    <col min="15" max="15" width="14.5703125" bestFit="1" customWidth="1"/>
    <col min="16" max="16" width="15" bestFit="1" customWidth="1"/>
    <col min="17" max="17" width="17.7109375" bestFit="1" customWidth="1"/>
    <col min="18" max="18" width="13.140625" bestFit="1" customWidth="1"/>
    <col min="19" max="19" width="15.7109375" bestFit="1" customWidth="1"/>
    <col min="20" max="20" width="14.140625" bestFit="1" customWidth="1"/>
    <col min="21" max="21" width="15.42578125" bestFit="1" customWidth="1"/>
    <col min="22" max="22" width="14.85546875" bestFit="1" customWidth="1"/>
    <col min="23" max="23" width="12.42578125" bestFit="1" customWidth="1"/>
    <col min="24" max="24" width="11.5703125" bestFit="1" customWidth="1"/>
    <col min="25" max="25" width="16.28515625" bestFit="1" customWidth="1"/>
    <col min="26" max="26" width="14.28515625" bestFit="1" customWidth="1"/>
    <col min="27" max="27" width="16.28515625" bestFit="1" customWidth="1"/>
    <col min="28" max="28" width="17.42578125" bestFit="1" customWidth="1"/>
    <col min="29" max="29" width="18.5703125" bestFit="1" customWidth="1"/>
    <col min="30" max="30" width="13.85546875" bestFit="1" customWidth="1"/>
    <col min="31" max="31" width="15.28515625" bestFit="1" customWidth="1"/>
  </cols>
  <sheetData>
    <row r="1" spans="1:31" x14ac:dyDescent="0.25">
      <c r="B1" s="17" t="s">
        <v>41</v>
      </c>
      <c r="C1" s="17" t="s">
        <v>42</v>
      </c>
      <c r="D1" s="17" t="s">
        <v>43</v>
      </c>
      <c r="E1" s="17" t="s">
        <v>44</v>
      </c>
      <c r="F1" s="17" t="s">
        <v>45</v>
      </c>
      <c r="G1" s="17" t="s">
        <v>46</v>
      </c>
      <c r="H1" s="17" t="s">
        <v>47</v>
      </c>
      <c r="I1" s="17" t="s">
        <v>48</v>
      </c>
      <c r="J1" s="17" t="s">
        <v>49</v>
      </c>
      <c r="K1" s="17" t="s">
        <v>50</v>
      </c>
      <c r="L1" s="17" t="s">
        <v>51</v>
      </c>
      <c r="M1" s="17" t="s">
        <v>52</v>
      </c>
      <c r="N1" s="17" t="s">
        <v>53</v>
      </c>
      <c r="O1" s="17" t="s">
        <v>54</v>
      </c>
      <c r="P1" s="17" t="s">
        <v>55</v>
      </c>
      <c r="Q1" s="17" t="s">
        <v>56</v>
      </c>
      <c r="R1" s="17" t="s">
        <v>57</v>
      </c>
      <c r="S1" s="17" t="s">
        <v>58</v>
      </c>
      <c r="T1" s="17" t="s">
        <v>59</v>
      </c>
      <c r="U1" s="17" t="s">
        <v>60</v>
      </c>
      <c r="V1" s="17" t="s">
        <v>61</v>
      </c>
      <c r="W1" s="17" t="s">
        <v>62</v>
      </c>
      <c r="X1" s="17" t="s">
        <v>63</v>
      </c>
      <c r="Y1" s="17" t="s">
        <v>64</v>
      </c>
      <c r="Z1" s="17" t="s">
        <v>65</v>
      </c>
      <c r="AA1" s="17" t="s">
        <v>66</v>
      </c>
      <c r="AB1" s="17" t="s">
        <v>67</v>
      </c>
      <c r="AC1" s="17" t="s">
        <v>68</v>
      </c>
      <c r="AD1" s="17" t="s">
        <v>69</v>
      </c>
      <c r="AE1" s="17" t="s">
        <v>70</v>
      </c>
    </row>
    <row r="2" spans="1:31" x14ac:dyDescent="0.25">
      <c r="A2" s="1" t="s">
        <v>0</v>
      </c>
      <c r="B2">
        <v>513</v>
      </c>
      <c r="C2">
        <v>165</v>
      </c>
      <c r="D2">
        <v>101</v>
      </c>
      <c r="E2">
        <v>714</v>
      </c>
      <c r="F2">
        <v>137</v>
      </c>
      <c r="G2">
        <v>93</v>
      </c>
      <c r="H2">
        <v>565</v>
      </c>
      <c r="I2">
        <v>120</v>
      </c>
      <c r="J2">
        <v>954</v>
      </c>
      <c r="K2">
        <v>967</v>
      </c>
      <c r="L2">
        <v>817</v>
      </c>
      <c r="M2">
        <v>955</v>
      </c>
      <c r="N2">
        <v>605</v>
      </c>
      <c r="O2">
        <v>216</v>
      </c>
      <c r="P2">
        <v>499</v>
      </c>
      <c r="Q2">
        <v>726</v>
      </c>
      <c r="R2">
        <v>184</v>
      </c>
      <c r="S2">
        <v>240</v>
      </c>
      <c r="T2">
        <v>374</v>
      </c>
      <c r="U2">
        <v>1145</v>
      </c>
      <c r="V2">
        <v>443</v>
      </c>
      <c r="W2">
        <v>94</v>
      </c>
      <c r="X2">
        <v>305</v>
      </c>
      <c r="Y2">
        <v>450</v>
      </c>
      <c r="Z2">
        <v>370</v>
      </c>
      <c r="AA2">
        <v>1483</v>
      </c>
      <c r="AB2">
        <v>604</v>
      </c>
      <c r="AC2">
        <v>317</v>
      </c>
      <c r="AD2">
        <v>172</v>
      </c>
      <c r="AE2">
        <v>292</v>
      </c>
    </row>
    <row r="3" spans="1:31" x14ac:dyDescent="0.25">
      <c r="A3" s="1" t="s">
        <v>1</v>
      </c>
      <c r="B3">
        <v>233</v>
      </c>
      <c r="C3">
        <v>184</v>
      </c>
      <c r="D3">
        <v>12</v>
      </c>
      <c r="E3">
        <v>359</v>
      </c>
      <c r="F3">
        <v>143</v>
      </c>
      <c r="G3">
        <v>77</v>
      </c>
      <c r="H3">
        <v>431</v>
      </c>
      <c r="I3">
        <v>56</v>
      </c>
      <c r="J3">
        <v>628</v>
      </c>
      <c r="K3">
        <v>346</v>
      </c>
      <c r="L3">
        <v>344</v>
      </c>
      <c r="M3">
        <v>480</v>
      </c>
      <c r="N3">
        <v>369</v>
      </c>
      <c r="O3">
        <v>283</v>
      </c>
      <c r="P3">
        <v>173</v>
      </c>
      <c r="Q3">
        <v>692</v>
      </c>
      <c r="R3">
        <v>73</v>
      </c>
      <c r="S3">
        <v>117</v>
      </c>
      <c r="T3">
        <v>189</v>
      </c>
      <c r="U3">
        <v>911</v>
      </c>
      <c r="V3">
        <v>263</v>
      </c>
      <c r="W3">
        <v>200</v>
      </c>
      <c r="X3">
        <v>69</v>
      </c>
      <c r="Y3">
        <v>161</v>
      </c>
      <c r="Z3">
        <v>114</v>
      </c>
      <c r="AA3">
        <v>694</v>
      </c>
      <c r="AB3">
        <v>401</v>
      </c>
      <c r="AC3">
        <v>132</v>
      </c>
      <c r="AD3">
        <v>259</v>
      </c>
      <c r="AE3">
        <v>322</v>
      </c>
    </row>
    <row r="4" spans="1:31" x14ac:dyDescent="0.25">
      <c r="A4" s="1" t="s">
        <v>2</v>
      </c>
      <c r="B4">
        <v>318</v>
      </c>
      <c r="C4">
        <v>45</v>
      </c>
      <c r="D4">
        <v>158</v>
      </c>
      <c r="E4">
        <v>570</v>
      </c>
      <c r="F4">
        <v>79</v>
      </c>
      <c r="G4">
        <v>33</v>
      </c>
      <c r="H4">
        <v>318</v>
      </c>
      <c r="I4">
        <v>124</v>
      </c>
      <c r="J4">
        <v>632</v>
      </c>
      <c r="K4">
        <v>573</v>
      </c>
      <c r="L4">
        <v>598</v>
      </c>
      <c r="M4">
        <v>1129</v>
      </c>
      <c r="N4">
        <v>332</v>
      </c>
      <c r="O4">
        <v>198</v>
      </c>
      <c r="P4">
        <v>402</v>
      </c>
      <c r="Q4">
        <v>666</v>
      </c>
      <c r="R4">
        <v>91</v>
      </c>
      <c r="S4">
        <v>189</v>
      </c>
      <c r="T4">
        <v>376</v>
      </c>
      <c r="U4">
        <v>616</v>
      </c>
      <c r="V4">
        <v>154</v>
      </c>
      <c r="W4">
        <v>74</v>
      </c>
      <c r="X4">
        <v>276</v>
      </c>
      <c r="Y4">
        <v>326</v>
      </c>
      <c r="Z4">
        <v>139</v>
      </c>
      <c r="AA4">
        <v>1051</v>
      </c>
      <c r="AB4">
        <v>293</v>
      </c>
      <c r="AC4">
        <v>157</v>
      </c>
      <c r="AD4">
        <v>142</v>
      </c>
      <c r="AE4">
        <v>191</v>
      </c>
    </row>
    <row r="5" spans="1:31" x14ac:dyDescent="0.25">
      <c r="A5" s="1" t="s">
        <v>3</v>
      </c>
      <c r="B5">
        <v>234</v>
      </c>
      <c r="C5">
        <v>75</v>
      </c>
      <c r="D5">
        <v>299</v>
      </c>
      <c r="E5">
        <v>414</v>
      </c>
      <c r="F5">
        <v>296</v>
      </c>
      <c r="G5">
        <v>134</v>
      </c>
      <c r="H5">
        <v>342</v>
      </c>
      <c r="I5">
        <v>192</v>
      </c>
      <c r="J5">
        <v>853</v>
      </c>
      <c r="K5">
        <v>714</v>
      </c>
      <c r="L5">
        <v>609</v>
      </c>
      <c r="M5">
        <v>1104</v>
      </c>
      <c r="N5">
        <v>405</v>
      </c>
      <c r="O5">
        <v>346</v>
      </c>
      <c r="P5">
        <v>735</v>
      </c>
      <c r="Q5">
        <v>462</v>
      </c>
      <c r="R5">
        <v>177</v>
      </c>
      <c r="S5">
        <v>212</v>
      </c>
      <c r="T5">
        <v>341</v>
      </c>
      <c r="U5">
        <v>1136</v>
      </c>
      <c r="V5">
        <v>290</v>
      </c>
      <c r="W5">
        <v>293</v>
      </c>
      <c r="X5">
        <v>187</v>
      </c>
      <c r="Y5">
        <v>198</v>
      </c>
      <c r="Z5">
        <v>256</v>
      </c>
      <c r="AA5">
        <v>880</v>
      </c>
      <c r="AB5">
        <v>640</v>
      </c>
      <c r="AC5">
        <v>185</v>
      </c>
      <c r="AD5">
        <v>166</v>
      </c>
      <c r="AE5">
        <v>543</v>
      </c>
    </row>
    <row r="6" spans="1:31" x14ac:dyDescent="0.25">
      <c r="A6" s="1" t="s">
        <v>4</v>
      </c>
      <c r="B6">
        <v>442</v>
      </c>
      <c r="C6">
        <v>339</v>
      </c>
      <c r="D6">
        <v>167</v>
      </c>
      <c r="E6">
        <v>478</v>
      </c>
      <c r="F6">
        <v>158</v>
      </c>
      <c r="G6">
        <v>99</v>
      </c>
      <c r="H6">
        <v>508</v>
      </c>
      <c r="I6">
        <v>241</v>
      </c>
      <c r="J6">
        <v>1064</v>
      </c>
      <c r="K6">
        <v>534</v>
      </c>
      <c r="L6">
        <v>551</v>
      </c>
      <c r="M6">
        <v>1481</v>
      </c>
      <c r="N6">
        <v>547</v>
      </c>
      <c r="O6">
        <v>330</v>
      </c>
      <c r="P6">
        <v>430</v>
      </c>
      <c r="Q6">
        <v>1102</v>
      </c>
      <c r="R6">
        <v>148</v>
      </c>
      <c r="S6">
        <v>73</v>
      </c>
      <c r="T6">
        <v>426</v>
      </c>
      <c r="U6">
        <v>1329</v>
      </c>
      <c r="V6">
        <v>315</v>
      </c>
      <c r="W6">
        <v>62</v>
      </c>
      <c r="X6">
        <v>254</v>
      </c>
      <c r="Y6">
        <v>365</v>
      </c>
      <c r="Z6">
        <v>111</v>
      </c>
      <c r="AA6">
        <v>1324</v>
      </c>
      <c r="AB6">
        <v>514</v>
      </c>
      <c r="AC6">
        <v>264</v>
      </c>
      <c r="AD6">
        <v>101</v>
      </c>
      <c r="AE6">
        <v>443</v>
      </c>
    </row>
    <row r="7" spans="1:31" x14ac:dyDescent="0.25">
      <c r="A7" s="1" t="s">
        <v>5</v>
      </c>
      <c r="B7">
        <v>261</v>
      </c>
      <c r="C7">
        <v>282</v>
      </c>
      <c r="D7">
        <v>182</v>
      </c>
      <c r="E7">
        <v>418</v>
      </c>
      <c r="F7">
        <v>280</v>
      </c>
      <c r="G7">
        <v>221</v>
      </c>
      <c r="H7">
        <v>605</v>
      </c>
      <c r="I7">
        <v>123</v>
      </c>
      <c r="J7">
        <v>1094</v>
      </c>
      <c r="K7">
        <v>634</v>
      </c>
      <c r="L7">
        <v>637</v>
      </c>
      <c r="M7">
        <v>1050</v>
      </c>
      <c r="N7">
        <v>619</v>
      </c>
      <c r="O7">
        <v>191</v>
      </c>
      <c r="P7">
        <v>355</v>
      </c>
      <c r="Q7">
        <v>764</v>
      </c>
      <c r="R7">
        <v>284</v>
      </c>
      <c r="S7">
        <v>203</v>
      </c>
      <c r="T7">
        <v>367</v>
      </c>
      <c r="U7">
        <v>983</v>
      </c>
      <c r="V7">
        <v>260</v>
      </c>
      <c r="W7">
        <v>49</v>
      </c>
      <c r="X7">
        <v>538</v>
      </c>
      <c r="Y7">
        <v>423</v>
      </c>
      <c r="Z7">
        <v>165</v>
      </c>
      <c r="AA7">
        <v>1001</v>
      </c>
      <c r="AB7">
        <v>532</v>
      </c>
      <c r="AC7">
        <v>169</v>
      </c>
      <c r="AD7">
        <v>125</v>
      </c>
      <c r="AE7">
        <v>377</v>
      </c>
    </row>
    <row r="8" spans="1:31" x14ac:dyDescent="0.25">
      <c r="A8" s="1" t="s">
        <v>6</v>
      </c>
      <c r="B8">
        <v>228</v>
      </c>
      <c r="C8">
        <v>281</v>
      </c>
      <c r="D8">
        <v>176</v>
      </c>
      <c r="E8">
        <v>861</v>
      </c>
      <c r="F8">
        <v>211</v>
      </c>
      <c r="G8">
        <v>255</v>
      </c>
      <c r="H8">
        <v>533</v>
      </c>
      <c r="I8">
        <v>136</v>
      </c>
      <c r="J8">
        <v>1268</v>
      </c>
      <c r="K8">
        <v>686</v>
      </c>
      <c r="L8">
        <v>484</v>
      </c>
      <c r="M8">
        <v>1011</v>
      </c>
      <c r="N8">
        <v>564</v>
      </c>
      <c r="O8">
        <v>160</v>
      </c>
      <c r="P8">
        <v>531</v>
      </c>
      <c r="Q8">
        <v>771</v>
      </c>
      <c r="R8">
        <v>185</v>
      </c>
      <c r="S8">
        <v>172</v>
      </c>
      <c r="T8">
        <v>377</v>
      </c>
      <c r="U8">
        <v>1143</v>
      </c>
      <c r="V8">
        <v>147</v>
      </c>
      <c r="W8">
        <v>196</v>
      </c>
      <c r="X8">
        <v>245</v>
      </c>
      <c r="Y8">
        <v>256</v>
      </c>
      <c r="Z8">
        <v>190</v>
      </c>
      <c r="AA8">
        <v>868</v>
      </c>
      <c r="AB8">
        <v>408</v>
      </c>
      <c r="AC8">
        <v>146</v>
      </c>
      <c r="AD8">
        <v>155</v>
      </c>
      <c r="AE8">
        <v>264</v>
      </c>
    </row>
    <row r="9" spans="1:31" x14ac:dyDescent="0.25">
      <c r="A9" s="1" t="s">
        <v>7</v>
      </c>
      <c r="B9">
        <v>248</v>
      </c>
      <c r="C9">
        <v>216</v>
      </c>
      <c r="D9">
        <v>105</v>
      </c>
      <c r="E9">
        <v>504</v>
      </c>
      <c r="F9">
        <v>186</v>
      </c>
      <c r="G9">
        <v>152</v>
      </c>
      <c r="H9">
        <v>476</v>
      </c>
      <c r="I9">
        <v>322</v>
      </c>
      <c r="J9">
        <v>1241</v>
      </c>
      <c r="K9">
        <v>362</v>
      </c>
      <c r="L9">
        <v>370</v>
      </c>
      <c r="M9">
        <v>1182</v>
      </c>
      <c r="N9">
        <v>278</v>
      </c>
      <c r="O9">
        <v>107</v>
      </c>
      <c r="P9">
        <v>255</v>
      </c>
      <c r="Q9">
        <v>881</v>
      </c>
      <c r="R9">
        <v>95</v>
      </c>
      <c r="S9">
        <v>173</v>
      </c>
      <c r="T9">
        <v>510</v>
      </c>
      <c r="U9">
        <v>1156</v>
      </c>
      <c r="V9">
        <v>138</v>
      </c>
      <c r="W9">
        <v>0</v>
      </c>
      <c r="X9">
        <v>301</v>
      </c>
      <c r="Y9">
        <v>222</v>
      </c>
      <c r="Z9">
        <v>146</v>
      </c>
      <c r="AA9">
        <v>928</v>
      </c>
      <c r="AB9">
        <v>549</v>
      </c>
      <c r="AC9">
        <v>280</v>
      </c>
      <c r="AD9">
        <v>148</v>
      </c>
      <c r="AE9">
        <v>273</v>
      </c>
    </row>
    <row r="10" spans="1:31" x14ac:dyDescent="0.25">
      <c r="A10" s="1" t="s">
        <v>8</v>
      </c>
      <c r="B10">
        <v>271</v>
      </c>
      <c r="C10">
        <v>118</v>
      </c>
      <c r="D10">
        <v>195</v>
      </c>
      <c r="E10">
        <v>483</v>
      </c>
      <c r="F10">
        <v>224</v>
      </c>
      <c r="G10">
        <v>230</v>
      </c>
      <c r="H10">
        <v>459</v>
      </c>
      <c r="I10">
        <v>163</v>
      </c>
      <c r="J10">
        <v>848</v>
      </c>
      <c r="K10">
        <v>691</v>
      </c>
      <c r="L10">
        <v>365</v>
      </c>
      <c r="M10">
        <v>916</v>
      </c>
      <c r="N10">
        <v>366</v>
      </c>
      <c r="O10">
        <v>282</v>
      </c>
      <c r="P10">
        <v>424</v>
      </c>
      <c r="Q10">
        <v>628</v>
      </c>
      <c r="R10">
        <v>248</v>
      </c>
      <c r="S10">
        <v>86</v>
      </c>
      <c r="T10">
        <v>560</v>
      </c>
      <c r="U10">
        <v>1222</v>
      </c>
      <c r="V10">
        <v>209</v>
      </c>
      <c r="W10">
        <v>0</v>
      </c>
      <c r="X10">
        <v>246</v>
      </c>
      <c r="Y10">
        <v>298</v>
      </c>
      <c r="Z10">
        <v>133</v>
      </c>
      <c r="AA10">
        <v>941</v>
      </c>
      <c r="AB10">
        <v>435</v>
      </c>
      <c r="AC10">
        <v>201</v>
      </c>
      <c r="AD10">
        <v>118</v>
      </c>
      <c r="AE10">
        <v>404</v>
      </c>
    </row>
    <row r="11" spans="1:31" x14ac:dyDescent="0.25">
      <c r="A11" s="1" t="s">
        <v>9</v>
      </c>
      <c r="B11">
        <v>424</v>
      </c>
      <c r="C11">
        <v>371</v>
      </c>
      <c r="D11">
        <v>419</v>
      </c>
      <c r="E11">
        <v>1042</v>
      </c>
      <c r="F11">
        <v>141</v>
      </c>
      <c r="G11">
        <v>233</v>
      </c>
      <c r="H11">
        <v>811</v>
      </c>
      <c r="I11">
        <v>200</v>
      </c>
      <c r="J11">
        <v>2212</v>
      </c>
      <c r="K11">
        <v>980</v>
      </c>
      <c r="L11">
        <v>734</v>
      </c>
      <c r="M11">
        <v>1818</v>
      </c>
      <c r="N11">
        <v>690</v>
      </c>
      <c r="O11">
        <v>484</v>
      </c>
      <c r="P11">
        <v>551</v>
      </c>
      <c r="Q11">
        <v>1131</v>
      </c>
      <c r="R11">
        <v>421</v>
      </c>
      <c r="S11">
        <v>390</v>
      </c>
      <c r="T11">
        <v>740</v>
      </c>
      <c r="U11">
        <v>2246</v>
      </c>
      <c r="V11">
        <v>560</v>
      </c>
      <c r="W11">
        <v>53</v>
      </c>
      <c r="X11">
        <v>557</v>
      </c>
      <c r="Y11">
        <v>695</v>
      </c>
      <c r="Z11">
        <v>265</v>
      </c>
      <c r="AA11">
        <v>1631</v>
      </c>
      <c r="AB11">
        <v>1482</v>
      </c>
      <c r="AC11">
        <v>290</v>
      </c>
      <c r="AD11">
        <v>145</v>
      </c>
      <c r="AE11">
        <v>743</v>
      </c>
    </row>
    <row r="12" spans="1:31" x14ac:dyDescent="0.25">
      <c r="A12" s="1" t="s">
        <v>10</v>
      </c>
      <c r="B12">
        <v>689</v>
      </c>
      <c r="C12">
        <v>387</v>
      </c>
      <c r="D12">
        <v>498</v>
      </c>
      <c r="E12">
        <v>1726</v>
      </c>
      <c r="F12">
        <v>351</v>
      </c>
      <c r="G12">
        <v>236</v>
      </c>
      <c r="H12">
        <v>1027</v>
      </c>
      <c r="I12">
        <v>403</v>
      </c>
      <c r="J12">
        <v>2604</v>
      </c>
      <c r="K12">
        <v>1605</v>
      </c>
      <c r="L12">
        <v>1037</v>
      </c>
      <c r="M12">
        <v>2336</v>
      </c>
      <c r="N12">
        <v>898</v>
      </c>
      <c r="O12">
        <v>438</v>
      </c>
      <c r="P12">
        <v>767</v>
      </c>
      <c r="Q12">
        <v>1841</v>
      </c>
      <c r="R12">
        <v>384</v>
      </c>
      <c r="S12">
        <v>468</v>
      </c>
      <c r="T12">
        <v>1046</v>
      </c>
      <c r="U12">
        <v>2858</v>
      </c>
      <c r="V12">
        <v>487</v>
      </c>
      <c r="W12">
        <v>154</v>
      </c>
      <c r="X12">
        <v>623</v>
      </c>
      <c r="Y12">
        <v>693</v>
      </c>
      <c r="Z12">
        <v>320</v>
      </c>
      <c r="AA12">
        <v>2532</v>
      </c>
      <c r="AB12">
        <v>1385</v>
      </c>
      <c r="AC12">
        <v>322</v>
      </c>
      <c r="AD12">
        <v>221</v>
      </c>
      <c r="AE12">
        <v>675</v>
      </c>
    </row>
    <row r="13" spans="1:31" x14ac:dyDescent="0.25">
      <c r="A13" s="1" t="s">
        <v>11</v>
      </c>
      <c r="B13">
        <v>634</v>
      </c>
      <c r="C13">
        <v>395</v>
      </c>
      <c r="D13">
        <v>635</v>
      </c>
      <c r="E13">
        <v>1901</v>
      </c>
      <c r="F13">
        <v>364</v>
      </c>
      <c r="G13">
        <v>293</v>
      </c>
      <c r="H13">
        <v>1527</v>
      </c>
      <c r="I13">
        <v>520</v>
      </c>
      <c r="J13">
        <v>3489</v>
      </c>
      <c r="K13">
        <v>1788</v>
      </c>
      <c r="L13">
        <v>1024</v>
      </c>
      <c r="M13">
        <v>2520</v>
      </c>
      <c r="N13">
        <v>885</v>
      </c>
      <c r="O13">
        <v>954</v>
      </c>
      <c r="P13">
        <v>1175</v>
      </c>
      <c r="Q13">
        <v>1687</v>
      </c>
      <c r="R13">
        <v>430</v>
      </c>
      <c r="S13">
        <v>420</v>
      </c>
      <c r="T13">
        <v>1063</v>
      </c>
      <c r="U13">
        <v>3660</v>
      </c>
      <c r="V13">
        <v>681</v>
      </c>
      <c r="W13">
        <v>109</v>
      </c>
      <c r="X13">
        <v>794</v>
      </c>
      <c r="Y13">
        <v>678</v>
      </c>
      <c r="Z13">
        <v>385</v>
      </c>
      <c r="AA13">
        <v>3131</v>
      </c>
      <c r="AB13">
        <v>1562</v>
      </c>
      <c r="AC13">
        <v>417</v>
      </c>
      <c r="AD13">
        <v>383</v>
      </c>
      <c r="AE13">
        <v>944</v>
      </c>
    </row>
    <row r="14" spans="1:31" x14ac:dyDescent="0.25">
      <c r="A14" s="1" t="s">
        <v>12</v>
      </c>
      <c r="B14">
        <v>502</v>
      </c>
      <c r="C14">
        <v>262</v>
      </c>
      <c r="D14">
        <v>393</v>
      </c>
      <c r="E14">
        <v>1491</v>
      </c>
      <c r="F14">
        <v>271</v>
      </c>
      <c r="G14">
        <v>291</v>
      </c>
      <c r="H14">
        <v>714</v>
      </c>
      <c r="I14">
        <v>342</v>
      </c>
      <c r="J14">
        <v>2063</v>
      </c>
      <c r="K14">
        <v>895</v>
      </c>
      <c r="L14">
        <v>718</v>
      </c>
      <c r="M14">
        <v>1596</v>
      </c>
      <c r="N14">
        <v>521</v>
      </c>
      <c r="O14">
        <v>354</v>
      </c>
      <c r="P14">
        <v>539</v>
      </c>
      <c r="Q14">
        <v>1721</v>
      </c>
      <c r="R14">
        <v>574</v>
      </c>
      <c r="S14">
        <v>497</v>
      </c>
      <c r="T14">
        <v>498</v>
      </c>
      <c r="U14">
        <v>1871</v>
      </c>
      <c r="V14">
        <v>285</v>
      </c>
      <c r="W14">
        <v>123</v>
      </c>
      <c r="X14">
        <v>834</v>
      </c>
      <c r="Y14">
        <v>457</v>
      </c>
      <c r="Z14">
        <v>284</v>
      </c>
      <c r="AA14">
        <v>2055</v>
      </c>
      <c r="AB14">
        <v>799</v>
      </c>
      <c r="AC14">
        <v>406</v>
      </c>
      <c r="AD14">
        <v>206</v>
      </c>
      <c r="AE14">
        <v>500</v>
      </c>
    </row>
    <row r="15" spans="1:31" x14ac:dyDescent="0.25">
      <c r="A15" s="1" t="s">
        <v>13</v>
      </c>
      <c r="B15">
        <v>275</v>
      </c>
      <c r="C15">
        <v>348</v>
      </c>
      <c r="D15">
        <v>176</v>
      </c>
      <c r="E15">
        <v>1038</v>
      </c>
      <c r="F15">
        <v>10</v>
      </c>
      <c r="G15">
        <v>26</v>
      </c>
      <c r="H15">
        <v>478</v>
      </c>
      <c r="I15">
        <v>191</v>
      </c>
      <c r="J15">
        <v>1121</v>
      </c>
      <c r="K15">
        <v>815</v>
      </c>
      <c r="L15">
        <v>439</v>
      </c>
      <c r="M15">
        <v>639</v>
      </c>
      <c r="N15">
        <v>246</v>
      </c>
      <c r="O15">
        <v>151</v>
      </c>
      <c r="P15">
        <v>195</v>
      </c>
      <c r="Q15">
        <v>529</v>
      </c>
      <c r="R15">
        <v>175</v>
      </c>
      <c r="S15">
        <v>157</v>
      </c>
      <c r="T15">
        <v>367</v>
      </c>
      <c r="U15">
        <v>1801</v>
      </c>
      <c r="V15">
        <v>259</v>
      </c>
      <c r="W15">
        <v>98</v>
      </c>
      <c r="X15">
        <v>268</v>
      </c>
      <c r="Y15">
        <v>519</v>
      </c>
      <c r="Z15">
        <v>63</v>
      </c>
      <c r="AA15">
        <v>907</v>
      </c>
      <c r="AB15">
        <v>601</v>
      </c>
      <c r="AC15">
        <v>263</v>
      </c>
      <c r="AD15">
        <v>105</v>
      </c>
      <c r="AE15">
        <v>285</v>
      </c>
    </row>
    <row r="16" spans="1:31" x14ac:dyDescent="0.25">
      <c r="A16" s="1" t="s">
        <v>14</v>
      </c>
      <c r="B16">
        <v>340</v>
      </c>
      <c r="C16">
        <v>90</v>
      </c>
      <c r="D16">
        <v>186</v>
      </c>
      <c r="E16">
        <v>1007</v>
      </c>
      <c r="F16">
        <v>67</v>
      </c>
      <c r="G16">
        <v>163</v>
      </c>
      <c r="H16">
        <v>608</v>
      </c>
      <c r="I16">
        <v>105</v>
      </c>
      <c r="J16">
        <v>1246</v>
      </c>
      <c r="K16">
        <v>558</v>
      </c>
      <c r="L16">
        <v>261</v>
      </c>
      <c r="M16">
        <v>590</v>
      </c>
      <c r="N16">
        <v>313</v>
      </c>
      <c r="O16">
        <v>131</v>
      </c>
      <c r="P16">
        <v>405</v>
      </c>
      <c r="Q16">
        <v>397</v>
      </c>
      <c r="R16">
        <v>112</v>
      </c>
      <c r="S16">
        <v>272</v>
      </c>
      <c r="T16">
        <v>144</v>
      </c>
      <c r="U16">
        <v>1124</v>
      </c>
      <c r="V16">
        <v>246</v>
      </c>
      <c r="W16">
        <v>4</v>
      </c>
      <c r="X16">
        <v>455</v>
      </c>
      <c r="Y16">
        <v>229</v>
      </c>
      <c r="Z16">
        <v>38</v>
      </c>
      <c r="AA16">
        <v>929</v>
      </c>
      <c r="AB16">
        <v>523</v>
      </c>
      <c r="AC16">
        <v>392</v>
      </c>
      <c r="AD16">
        <v>57</v>
      </c>
      <c r="AE16">
        <v>155</v>
      </c>
    </row>
    <row r="17" spans="1:31" x14ac:dyDescent="0.25">
      <c r="A17" s="1" t="s">
        <v>15</v>
      </c>
      <c r="B17">
        <v>258</v>
      </c>
      <c r="C17">
        <v>120</v>
      </c>
      <c r="D17">
        <v>88</v>
      </c>
      <c r="E17">
        <v>595</v>
      </c>
      <c r="F17">
        <v>91</v>
      </c>
      <c r="G17">
        <v>68</v>
      </c>
      <c r="H17">
        <v>306</v>
      </c>
      <c r="I17">
        <v>112</v>
      </c>
      <c r="J17">
        <v>603</v>
      </c>
      <c r="K17">
        <v>400</v>
      </c>
      <c r="L17">
        <v>128</v>
      </c>
      <c r="M17">
        <v>511</v>
      </c>
      <c r="N17">
        <v>142</v>
      </c>
      <c r="O17">
        <v>103</v>
      </c>
      <c r="P17">
        <v>134</v>
      </c>
      <c r="Q17">
        <v>373</v>
      </c>
      <c r="R17">
        <v>36</v>
      </c>
      <c r="S17">
        <v>173</v>
      </c>
      <c r="T17">
        <v>173</v>
      </c>
      <c r="U17">
        <v>1297</v>
      </c>
      <c r="V17">
        <v>181</v>
      </c>
      <c r="W17">
        <v>0</v>
      </c>
      <c r="X17">
        <v>275</v>
      </c>
      <c r="Y17">
        <v>159</v>
      </c>
      <c r="Z17">
        <v>37</v>
      </c>
      <c r="AA17">
        <v>538</v>
      </c>
      <c r="AB17">
        <v>310</v>
      </c>
      <c r="AC17">
        <v>200</v>
      </c>
      <c r="AD17">
        <v>60</v>
      </c>
      <c r="AE17">
        <v>131</v>
      </c>
    </row>
    <row r="18" spans="1:31" x14ac:dyDescent="0.25">
      <c r="A18" s="1"/>
      <c r="B18" s="1"/>
      <c r="C18" s="2"/>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1" x14ac:dyDescent="0.25">
      <c r="A19" s="1"/>
      <c r="B19" s="3" t="s">
        <v>16</v>
      </c>
      <c r="C19" s="3" t="s">
        <v>17</v>
      </c>
      <c r="D19" s="3" t="s">
        <v>18</v>
      </c>
      <c r="E19" s="3" t="s">
        <v>19</v>
      </c>
      <c r="F19" s="3" t="s">
        <v>20</v>
      </c>
      <c r="G19" s="1"/>
      <c r="H19" s="1"/>
      <c r="I19" s="1"/>
      <c r="J19" s="1"/>
      <c r="K19" s="1"/>
      <c r="L19" s="1"/>
      <c r="M19" s="1"/>
      <c r="N19" s="1"/>
      <c r="O19" s="1"/>
      <c r="P19" s="1"/>
      <c r="Q19" s="1"/>
      <c r="R19" s="1"/>
      <c r="S19" s="1"/>
      <c r="T19" s="1"/>
      <c r="U19" s="1"/>
      <c r="V19" s="1"/>
      <c r="W19" s="1"/>
      <c r="X19" s="1"/>
      <c r="Y19" s="1"/>
      <c r="Z19" s="1"/>
      <c r="AA19" s="1"/>
      <c r="AB19" s="1"/>
      <c r="AC19" s="1"/>
      <c r="AD19" s="1"/>
      <c r="AE19" s="1"/>
    </row>
    <row r="20" spans="1:31" x14ac:dyDescent="0.25">
      <c r="A20" s="1" t="s">
        <v>0</v>
      </c>
      <c r="B20" s="4">
        <v>1</v>
      </c>
      <c r="C20" s="24">
        <v>0</v>
      </c>
      <c r="D20" s="24">
        <v>9999</v>
      </c>
      <c r="E20" s="5">
        <f t="shared" ref="E20:E35" si="0">SUM(B2:ZZ2)</f>
        <v>14620</v>
      </c>
      <c r="F20" s="6">
        <f>E37-E20</f>
        <v>110102.5</v>
      </c>
      <c r="G20" s="7"/>
      <c r="H20" s="8" t="s">
        <v>21</v>
      </c>
      <c r="I20" s="4">
        <f>INDEX(C20:C35,MATCH(TRUE,INDEX(F20:F35&lt;0,0,1),0))</f>
        <v>50000</v>
      </c>
      <c r="J20" s="9" t="s">
        <v>22</v>
      </c>
      <c r="K20" s="9" t="s">
        <v>74</v>
      </c>
      <c r="L20" s="1"/>
      <c r="M20" s="1"/>
      <c r="N20" s="1"/>
      <c r="O20" s="1"/>
      <c r="P20" s="1"/>
      <c r="Q20" s="1"/>
      <c r="R20" s="1"/>
      <c r="S20" s="1"/>
      <c r="T20" s="1"/>
      <c r="U20" s="1"/>
      <c r="V20" s="1"/>
      <c r="W20" s="1"/>
      <c r="X20" s="1"/>
      <c r="Y20" s="1"/>
      <c r="Z20" s="1"/>
      <c r="AA20" s="1"/>
      <c r="AB20" s="1"/>
      <c r="AC20" s="1"/>
      <c r="AD20" s="1"/>
      <c r="AE20" s="1"/>
    </row>
    <row r="21" spans="1:31" x14ac:dyDescent="0.25">
      <c r="A21" s="1" t="s">
        <v>1</v>
      </c>
      <c r="B21" s="4">
        <v>2</v>
      </c>
      <c r="C21" s="24">
        <v>10000</v>
      </c>
      <c r="D21" s="24">
        <v>14999</v>
      </c>
      <c r="E21" s="5">
        <f t="shared" si="0"/>
        <v>8715</v>
      </c>
      <c r="F21" s="6">
        <f>F20-E21</f>
        <v>101387.5</v>
      </c>
      <c r="G21" s="7"/>
      <c r="H21" s="8" t="s">
        <v>23</v>
      </c>
      <c r="I21" s="4">
        <f>INDEX(D20:D35,MATCH(TRUE,INDEX(F20:F35&lt;0,0,1),0))</f>
        <v>59999</v>
      </c>
      <c r="J21" s="9" t="s">
        <v>24</v>
      </c>
      <c r="K21" s="9"/>
      <c r="L21" s="1"/>
      <c r="M21" s="1"/>
      <c r="N21" s="1"/>
      <c r="O21" s="1"/>
      <c r="P21" s="1"/>
      <c r="Q21" s="1"/>
      <c r="R21" s="1"/>
      <c r="S21" s="1"/>
      <c r="T21" s="1"/>
      <c r="U21" s="1"/>
      <c r="V21" s="1"/>
      <c r="W21" s="1"/>
      <c r="X21" s="1"/>
      <c r="Y21" s="1"/>
      <c r="Z21" s="1"/>
      <c r="AA21" s="1"/>
      <c r="AB21" s="1"/>
      <c r="AC21" s="1"/>
      <c r="AD21" s="1"/>
      <c r="AE21" s="1"/>
    </row>
    <row r="22" spans="1:31" x14ac:dyDescent="0.25">
      <c r="A22" s="1" t="s">
        <v>2</v>
      </c>
      <c r="B22" s="4">
        <v>3</v>
      </c>
      <c r="C22" s="24">
        <v>15000</v>
      </c>
      <c r="D22" s="24">
        <v>19999</v>
      </c>
      <c r="E22" s="5">
        <f t="shared" si="0"/>
        <v>10250</v>
      </c>
      <c r="F22" s="6">
        <f>F21-E22</f>
        <v>91137.5</v>
      </c>
      <c r="G22" s="7"/>
      <c r="H22" s="8" t="s">
        <v>25</v>
      </c>
      <c r="I22" s="2">
        <f>SUMIF(C20:C35,"&lt;"&amp;I20,E20:E35)</f>
        <v>110171</v>
      </c>
      <c r="K22" s="9" t="s">
        <v>72</v>
      </c>
      <c r="L22" s="1"/>
      <c r="M22" s="1"/>
      <c r="N22" s="1"/>
      <c r="O22" s="1"/>
      <c r="P22" s="1"/>
      <c r="Q22" s="1"/>
      <c r="R22" s="1"/>
      <c r="S22" s="1"/>
      <c r="T22" s="1"/>
      <c r="U22" s="1"/>
      <c r="V22" s="1"/>
      <c r="W22" s="1"/>
      <c r="X22" s="1"/>
      <c r="Y22" s="1"/>
      <c r="Z22" s="1"/>
      <c r="AA22" s="1"/>
      <c r="AB22" s="1"/>
      <c r="AC22" s="1"/>
      <c r="AD22" s="1"/>
      <c r="AE22" s="1"/>
    </row>
    <row r="23" spans="1:31" x14ac:dyDescent="0.25">
      <c r="A23" s="1" t="s">
        <v>3</v>
      </c>
      <c r="B23" s="10">
        <v>4</v>
      </c>
      <c r="C23" s="25">
        <v>20000</v>
      </c>
      <c r="D23" s="25">
        <v>24999</v>
      </c>
      <c r="E23" s="5">
        <f t="shared" si="0"/>
        <v>12718</v>
      </c>
      <c r="F23" s="11">
        <f t="shared" ref="F23:F34" si="1">F22-E23</f>
        <v>78419.5</v>
      </c>
      <c r="G23" s="7"/>
      <c r="H23" s="8" t="s">
        <v>26</v>
      </c>
      <c r="I23" s="2">
        <f>SUMIF(C20:C35,"&lt;"&amp;I21,E20:E35)</f>
        <v>132630</v>
      </c>
      <c r="K23" s="9" t="s">
        <v>73</v>
      </c>
      <c r="L23" s="1"/>
      <c r="M23" s="1"/>
      <c r="N23" s="1"/>
      <c r="O23" s="1"/>
      <c r="P23" s="1"/>
      <c r="Q23" s="1"/>
      <c r="R23" s="1"/>
      <c r="S23" s="1"/>
      <c r="T23" s="1"/>
      <c r="U23" s="1"/>
      <c r="V23" s="1"/>
      <c r="W23" s="1"/>
      <c r="X23" s="1"/>
      <c r="Y23" s="1"/>
      <c r="Z23" s="1"/>
      <c r="AA23" s="1"/>
      <c r="AB23" s="1"/>
      <c r="AC23" s="1"/>
      <c r="AD23" s="1"/>
      <c r="AE23" s="1"/>
    </row>
    <row r="24" spans="1:31" x14ac:dyDescent="0.25">
      <c r="A24" s="1" t="s">
        <v>4</v>
      </c>
      <c r="B24" s="4">
        <v>5</v>
      </c>
      <c r="C24" s="24">
        <v>25000</v>
      </c>
      <c r="D24" s="24">
        <v>29999</v>
      </c>
      <c r="E24" s="5">
        <f t="shared" si="0"/>
        <v>14200</v>
      </c>
      <c r="F24" s="6">
        <f t="shared" si="1"/>
        <v>64219.5</v>
      </c>
      <c r="G24" s="7"/>
      <c r="H24" s="8" t="s">
        <v>27</v>
      </c>
      <c r="I24" s="1">
        <f>I22/E36</f>
        <v>0.44166449517929807</v>
      </c>
      <c r="J24" s="1"/>
      <c r="K24" s="1" t="s">
        <v>37</v>
      </c>
      <c r="L24" s="1"/>
      <c r="M24" s="1"/>
      <c r="N24" s="1"/>
      <c r="O24" s="1"/>
      <c r="P24" s="1"/>
      <c r="Q24" s="1"/>
      <c r="R24" s="1"/>
      <c r="S24" s="1"/>
      <c r="T24" s="1"/>
      <c r="U24" s="1"/>
      <c r="V24" s="1"/>
      <c r="W24" s="1"/>
      <c r="X24" s="1"/>
      <c r="Y24" s="1"/>
      <c r="Z24" s="1"/>
      <c r="AA24" s="1"/>
      <c r="AB24" s="1"/>
      <c r="AC24" s="1"/>
      <c r="AD24" s="1"/>
      <c r="AE24" s="1"/>
    </row>
    <row r="25" spans="1:31" x14ac:dyDescent="0.25">
      <c r="A25" s="1" t="s">
        <v>5</v>
      </c>
      <c r="B25" s="4">
        <v>6</v>
      </c>
      <c r="C25" s="24">
        <v>30000</v>
      </c>
      <c r="D25" s="24">
        <v>34999</v>
      </c>
      <c r="E25" s="5">
        <f t="shared" si="0"/>
        <v>13192</v>
      </c>
      <c r="F25" s="6">
        <f t="shared" si="1"/>
        <v>51027.5</v>
      </c>
      <c r="G25" s="7"/>
      <c r="H25" s="8" t="s">
        <v>28</v>
      </c>
      <c r="I25" s="1">
        <f>I23/E36</f>
        <v>0.53170037483212729</v>
      </c>
      <c r="J25" s="1"/>
      <c r="K25" s="1" t="s">
        <v>38</v>
      </c>
      <c r="L25" s="1"/>
      <c r="M25" s="1"/>
      <c r="N25" s="1"/>
      <c r="O25" s="1"/>
      <c r="P25" s="1"/>
      <c r="Q25" s="1"/>
      <c r="R25" s="1"/>
      <c r="S25" s="1"/>
      <c r="T25" s="1"/>
      <c r="U25" s="1"/>
      <c r="V25" s="1"/>
      <c r="W25" s="1"/>
      <c r="X25" s="1"/>
      <c r="Y25" s="1"/>
      <c r="Z25" s="1"/>
      <c r="AA25" s="1"/>
      <c r="AB25" s="1"/>
      <c r="AC25" s="1"/>
      <c r="AD25" s="1"/>
      <c r="AE25" s="1"/>
    </row>
    <row r="26" spans="1:31" x14ac:dyDescent="0.25">
      <c r="A26" s="1" t="s">
        <v>6</v>
      </c>
      <c r="B26" s="4">
        <v>7</v>
      </c>
      <c r="C26" s="24">
        <v>35000</v>
      </c>
      <c r="D26" s="24">
        <v>39999</v>
      </c>
      <c r="E26" s="5">
        <f t="shared" si="0"/>
        <v>12908</v>
      </c>
      <c r="F26" s="6">
        <f t="shared" si="1"/>
        <v>38119.5</v>
      </c>
      <c r="G26" s="7"/>
      <c r="H26" s="8" t="s">
        <v>29</v>
      </c>
      <c r="I26" s="1">
        <f>(LOG(1-I24) - LOG(1-I25))/(LOG(I21) - LOG(I20))</f>
        <v>0.96460237049528674</v>
      </c>
      <c r="J26" s="1"/>
      <c r="K26" s="1"/>
      <c r="L26" s="1"/>
      <c r="M26" s="2"/>
      <c r="N26" s="1"/>
      <c r="O26" s="1"/>
      <c r="P26" s="1"/>
      <c r="Q26" s="1"/>
      <c r="R26" s="2"/>
      <c r="S26" s="1"/>
      <c r="T26" s="1"/>
      <c r="U26" s="1"/>
      <c r="V26" s="1"/>
      <c r="W26" s="1"/>
      <c r="X26" s="1"/>
      <c r="Y26" s="1"/>
      <c r="Z26" s="1"/>
      <c r="AA26" s="1"/>
      <c r="AB26" s="1"/>
      <c r="AC26" s="1"/>
      <c r="AD26" s="1"/>
      <c r="AE26" s="1"/>
    </row>
    <row r="27" spans="1:31" x14ac:dyDescent="0.25">
      <c r="A27" s="1" t="s">
        <v>7</v>
      </c>
      <c r="B27" s="4">
        <v>8</v>
      </c>
      <c r="C27" s="24">
        <v>40000</v>
      </c>
      <c r="D27" s="24">
        <v>44999</v>
      </c>
      <c r="E27" s="5">
        <f t="shared" si="0"/>
        <v>11804</v>
      </c>
      <c r="F27" s="6">
        <f t="shared" si="1"/>
        <v>26315.5</v>
      </c>
      <c r="G27" s="7"/>
      <c r="H27" s="8" t="s">
        <v>30</v>
      </c>
      <c r="I27" s="1">
        <f>POWER(((I25-I24)/(1/(POWER(I20, I26)) - 1/(POWER(I21, I26)))), (1/I26))</f>
        <v>27326.069311169827</v>
      </c>
      <c r="J27" s="1"/>
      <c r="K27" s="1"/>
      <c r="L27" s="1"/>
      <c r="M27" s="1"/>
      <c r="N27" s="1"/>
      <c r="O27" s="1"/>
      <c r="P27" s="1"/>
      <c r="Q27" s="1"/>
      <c r="R27" s="2"/>
      <c r="S27" s="1"/>
      <c r="T27" s="1"/>
      <c r="U27" s="1"/>
      <c r="V27" s="1"/>
      <c r="W27" s="1"/>
      <c r="X27" s="1"/>
      <c r="Y27" s="1"/>
      <c r="Z27" s="1"/>
      <c r="AA27" s="1"/>
      <c r="AB27" s="1"/>
      <c r="AC27" s="1"/>
      <c r="AD27" s="1"/>
      <c r="AE27" s="1"/>
    </row>
    <row r="28" spans="1:31" x14ac:dyDescent="0.25">
      <c r="A28" s="1" t="s">
        <v>8</v>
      </c>
      <c r="B28" s="4">
        <v>9</v>
      </c>
      <c r="C28" s="24">
        <v>45000</v>
      </c>
      <c r="D28" s="24">
        <v>49999</v>
      </c>
      <c r="E28" s="5">
        <f t="shared" si="0"/>
        <v>11764</v>
      </c>
      <c r="F28" s="6">
        <f t="shared" si="1"/>
        <v>14551.5</v>
      </c>
      <c r="G28" s="7"/>
      <c r="H28" s="8" t="s">
        <v>31</v>
      </c>
      <c r="I28" s="1">
        <f>POWER(2, (1/I26)) * I27</f>
        <v>56060.109180684987</v>
      </c>
      <c r="J28" s="1"/>
      <c r="K28" s="1"/>
      <c r="L28" s="1"/>
      <c r="M28" s="1"/>
      <c r="N28" s="1"/>
      <c r="O28" s="1"/>
      <c r="P28" s="1"/>
      <c r="Q28" s="1"/>
      <c r="R28" s="1"/>
      <c r="S28" s="1"/>
      <c r="T28" s="1"/>
      <c r="U28" s="1"/>
      <c r="V28" s="1"/>
      <c r="W28" s="1"/>
      <c r="X28" s="1"/>
      <c r="Y28" s="1"/>
      <c r="Z28" s="1"/>
      <c r="AA28" s="1"/>
      <c r="AB28" s="1"/>
      <c r="AC28" s="1"/>
      <c r="AD28" s="1"/>
      <c r="AE28" s="1"/>
    </row>
    <row r="29" spans="1:31" x14ac:dyDescent="0.25">
      <c r="A29" s="1" t="s">
        <v>9</v>
      </c>
      <c r="B29" s="4">
        <v>10</v>
      </c>
      <c r="C29" s="24">
        <v>50000</v>
      </c>
      <c r="D29" s="24">
        <v>59999</v>
      </c>
      <c r="E29" s="5">
        <f t="shared" si="0"/>
        <v>22459</v>
      </c>
      <c r="F29" s="6">
        <f t="shared" si="1"/>
        <v>-7907.5</v>
      </c>
      <c r="G29" s="1"/>
      <c r="H29" s="8" t="s">
        <v>32</v>
      </c>
      <c r="I29" s="1">
        <f>ROUND(I28, 0)</f>
        <v>56060</v>
      </c>
      <c r="J29" s="1"/>
      <c r="K29" s="1"/>
      <c r="L29" s="1"/>
      <c r="M29" s="1"/>
      <c r="N29" s="1"/>
      <c r="O29" s="1"/>
      <c r="P29" s="1"/>
      <c r="Q29" s="1"/>
      <c r="R29" s="1"/>
      <c r="S29" s="1"/>
      <c r="T29" s="1"/>
      <c r="U29" s="1"/>
      <c r="V29" s="1"/>
      <c r="W29" s="1"/>
      <c r="X29" s="1"/>
      <c r="Y29" s="1"/>
      <c r="Z29" s="1"/>
      <c r="AA29" s="1"/>
      <c r="AB29" s="1"/>
      <c r="AC29" s="1"/>
      <c r="AD29" s="1"/>
      <c r="AE29" s="1"/>
    </row>
    <row r="30" spans="1:31" x14ac:dyDescent="0.25">
      <c r="A30" s="1" t="s">
        <v>10</v>
      </c>
      <c r="B30" s="10">
        <v>11</v>
      </c>
      <c r="C30" s="10">
        <v>60000</v>
      </c>
      <c r="D30" s="10">
        <v>74999</v>
      </c>
      <c r="E30" s="5">
        <f t="shared" si="0"/>
        <v>29011</v>
      </c>
      <c r="F30" s="11">
        <f>F29-E30</f>
        <v>-36918.5</v>
      </c>
      <c r="G30" s="1"/>
      <c r="H30" s="1"/>
      <c r="I30" s="1"/>
      <c r="J30" s="1"/>
      <c r="K30" s="1"/>
      <c r="L30" s="1"/>
      <c r="M30" s="1"/>
      <c r="N30" s="1"/>
      <c r="O30" s="1"/>
      <c r="P30" s="1"/>
      <c r="Q30" s="1"/>
      <c r="R30" s="1"/>
      <c r="S30" s="1"/>
      <c r="T30" s="1"/>
      <c r="U30" s="1"/>
      <c r="V30" s="1"/>
      <c r="W30" s="1"/>
      <c r="X30" s="1"/>
      <c r="Y30" s="1"/>
      <c r="Z30" s="1"/>
      <c r="AA30" s="1"/>
      <c r="AB30" s="1"/>
      <c r="AC30" s="1"/>
      <c r="AD30" s="1"/>
      <c r="AE30" s="1"/>
    </row>
    <row r="31" spans="1:31" x14ac:dyDescent="0.25">
      <c r="A31" s="1" t="s">
        <v>11</v>
      </c>
      <c r="B31" s="4">
        <v>12</v>
      </c>
      <c r="C31" s="4">
        <v>75000</v>
      </c>
      <c r="D31" s="4">
        <v>99999</v>
      </c>
      <c r="E31" s="5">
        <f t="shared" si="0"/>
        <v>34448</v>
      </c>
      <c r="F31" s="6">
        <f t="shared" si="1"/>
        <v>-71366.5</v>
      </c>
      <c r="G31" s="1"/>
      <c r="H31" s="1"/>
      <c r="I31" s="1"/>
      <c r="J31" s="1"/>
      <c r="K31" s="1"/>
      <c r="L31" s="1"/>
      <c r="M31" s="1"/>
      <c r="N31" s="1"/>
      <c r="O31" s="1"/>
      <c r="P31" s="1"/>
      <c r="Q31" s="1"/>
      <c r="R31" s="1"/>
      <c r="S31" s="1"/>
      <c r="T31" s="1"/>
      <c r="U31" s="1"/>
      <c r="V31" s="1"/>
      <c r="W31" s="1"/>
      <c r="X31" s="1"/>
      <c r="Y31" s="1"/>
      <c r="Z31" s="1"/>
      <c r="AA31" s="1"/>
      <c r="AB31" s="1"/>
      <c r="AC31" s="1"/>
      <c r="AD31" s="1"/>
      <c r="AE31" s="1"/>
    </row>
    <row r="32" spans="1:31" x14ac:dyDescent="0.25">
      <c r="A32" s="1" t="s">
        <v>12</v>
      </c>
      <c r="B32" s="4">
        <v>13</v>
      </c>
      <c r="C32" s="4">
        <v>100000</v>
      </c>
      <c r="D32" s="4">
        <v>124999</v>
      </c>
      <c r="E32" s="5">
        <f t="shared" si="0"/>
        <v>22062</v>
      </c>
      <c r="F32" s="6">
        <f t="shared" si="1"/>
        <v>-93428.5</v>
      </c>
      <c r="G32" s="1"/>
      <c r="H32" s="13" t="s">
        <v>76</v>
      </c>
      <c r="I32" s="13" t="s">
        <v>33</v>
      </c>
      <c r="J32" s="13" t="s">
        <v>40</v>
      </c>
      <c r="K32" s="18"/>
      <c r="L32" s="1"/>
      <c r="M32" s="1"/>
      <c r="N32" s="18"/>
      <c r="O32" s="18"/>
      <c r="P32" s="18"/>
      <c r="Q32" s="18"/>
      <c r="R32" s="1"/>
      <c r="S32" s="1"/>
      <c r="T32" s="1"/>
      <c r="U32" s="1"/>
      <c r="V32" s="1"/>
      <c r="W32" s="1"/>
      <c r="X32" s="1"/>
      <c r="Y32" s="1"/>
      <c r="Z32" s="1"/>
      <c r="AA32" s="1"/>
      <c r="AB32" s="1"/>
      <c r="AC32" s="1"/>
      <c r="AD32" s="1"/>
      <c r="AE32" s="1"/>
    </row>
    <row r="33" spans="1:31" x14ac:dyDescent="0.25">
      <c r="A33" s="1" t="s">
        <v>13</v>
      </c>
      <c r="B33" s="4">
        <v>14</v>
      </c>
      <c r="C33" s="4">
        <v>125000</v>
      </c>
      <c r="D33" s="4">
        <v>149999</v>
      </c>
      <c r="E33" s="5">
        <f t="shared" si="0"/>
        <v>12545</v>
      </c>
      <c r="F33" s="6">
        <f t="shared" si="1"/>
        <v>-105973.5</v>
      </c>
      <c r="G33" s="1"/>
      <c r="H33" s="14">
        <f>I29</f>
        <v>56060</v>
      </c>
      <c r="I33" s="15">
        <v>1.1216999999999999</v>
      </c>
      <c r="J33" s="12">
        <f>H33*I33</f>
        <v>62882.501999999993</v>
      </c>
      <c r="K33" s="1"/>
      <c r="L33" s="1"/>
      <c r="M33" s="1"/>
      <c r="N33" s="2"/>
      <c r="O33" s="19"/>
      <c r="P33" s="1"/>
      <c r="Q33" s="1"/>
      <c r="R33" s="1"/>
      <c r="S33" s="1"/>
      <c r="T33" s="1"/>
      <c r="U33" s="1"/>
      <c r="V33" s="1"/>
      <c r="W33" s="1"/>
      <c r="X33" s="1"/>
      <c r="Y33" s="1"/>
      <c r="Z33" s="1"/>
      <c r="AA33" s="1"/>
      <c r="AB33" s="1"/>
      <c r="AC33" s="1"/>
      <c r="AD33" s="1"/>
      <c r="AE33" s="1"/>
    </row>
    <row r="34" spans="1:31" x14ac:dyDescent="0.25">
      <c r="A34" s="1" t="s">
        <v>14</v>
      </c>
      <c r="B34" s="4">
        <v>15</v>
      </c>
      <c r="C34" s="4">
        <v>150000</v>
      </c>
      <c r="D34" s="4">
        <v>199999</v>
      </c>
      <c r="E34" s="5">
        <f t="shared" si="0"/>
        <v>11147</v>
      </c>
      <c r="F34" s="6">
        <f t="shared" si="1"/>
        <v>-117120.5</v>
      </c>
      <c r="G34" s="1"/>
      <c r="H34" s="1" t="s">
        <v>39</v>
      </c>
      <c r="I34" s="1"/>
      <c r="J34" s="13" t="s">
        <v>71</v>
      </c>
      <c r="K34" s="1"/>
      <c r="L34" s="1"/>
      <c r="M34" s="1"/>
      <c r="N34" s="1"/>
      <c r="O34" s="1"/>
      <c r="P34" s="1"/>
      <c r="Q34" s="1"/>
      <c r="R34" s="1"/>
      <c r="S34" s="1"/>
      <c r="T34" s="1"/>
      <c r="U34" s="1"/>
      <c r="V34" s="1"/>
      <c r="W34" s="1"/>
      <c r="X34" s="1"/>
      <c r="Y34" s="1"/>
      <c r="Z34" s="1"/>
      <c r="AA34" s="1"/>
      <c r="AB34" s="1"/>
      <c r="AC34" s="1"/>
      <c r="AD34" s="1"/>
      <c r="AE34" s="1"/>
    </row>
    <row r="35" spans="1:31" x14ac:dyDescent="0.25">
      <c r="A35" s="1" t="s">
        <v>15</v>
      </c>
      <c r="B35" s="4">
        <v>16</v>
      </c>
      <c r="C35" s="4">
        <v>200000</v>
      </c>
      <c r="D35" s="4">
        <v>1000000</v>
      </c>
      <c r="E35" s="5">
        <f t="shared" si="0"/>
        <v>7602</v>
      </c>
      <c r="F35" s="4"/>
      <c r="G35" s="1"/>
      <c r="H35" s="1"/>
      <c r="I35" s="1"/>
      <c r="J35" s="12">
        <f>ROUND(J33, -2)</f>
        <v>62900</v>
      </c>
      <c r="K35" s="1"/>
      <c r="L35" s="1"/>
      <c r="M35" s="1"/>
      <c r="N35" s="1"/>
      <c r="O35" s="1"/>
      <c r="P35" s="1"/>
      <c r="Q35" s="1"/>
      <c r="R35" s="1"/>
      <c r="S35" s="1"/>
      <c r="T35" s="1"/>
      <c r="U35" s="1"/>
      <c r="V35" s="1"/>
      <c r="W35" s="1"/>
      <c r="X35" s="1"/>
      <c r="Y35" s="1"/>
      <c r="Z35" s="1"/>
      <c r="AA35" s="1"/>
      <c r="AB35" s="1"/>
      <c r="AC35" s="1"/>
      <c r="AD35" s="1"/>
      <c r="AE35" s="1"/>
    </row>
    <row r="36" spans="1:31" x14ac:dyDescent="0.25">
      <c r="A36" s="1"/>
      <c r="B36" s="1"/>
      <c r="C36" s="7"/>
      <c r="D36" s="23" t="s">
        <v>75</v>
      </c>
      <c r="E36" s="16">
        <f>SUM(E20:E35)</f>
        <v>249445</v>
      </c>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x14ac:dyDescent="0.25">
      <c r="A37" s="1"/>
      <c r="B37" s="1"/>
      <c r="C37" s="7"/>
      <c r="D37" s="7" t="s">
        <v>34</v>
      </c>
      <c r="E37" s="7">
        <f>E36/2</f>
        <v>124722.5</v>
      </c>
      <c r="F37" s="1"/>
      <c r="G37" s="1"/>
      <c r="H37" s="1"/>
      <c r="I37" s="1"/>
      <c r="J37" s="1"/>
      <c r="K37" s="1"/>
      <c r="L37" s="1"/>
      <c r="M37" s="1"/>
      <c r="N37" s="1"/>
      <c r="O37" s="1"/>
      <c r="P37" s="1"/>
      <c r="Q37" s="1"/>
      <c r="R37" s="1"/>
      <c r="S37" s="1"/>
      <c r="T37" s="1"/>
      <c r="U37" s="1"/>
      <c r="V37" s="1"/>
      <c r="W37" s="1"/>
      <c r="X37" s="1"/>
      <c r="Y37" s="1"/>
      <c r="Z37" s="1"/>
      <c r="AA37" s="1"/>
      <c r="AB37" s="1"/>
      <c r="AC37" s="1"/>
      <c r="AD37" s="1"/>
      <c r="AE37" s="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ADE78-FABE-43A6-A699-5B7B2DCBC5FF}">
  <dimension ref="A1:A9"/>
  <sheetViews>
    <sheetView workbookViewId="0">
      <selection activeCell="A6" sqref="A6"/>
    </sheetView>
  </sheetViews>
  <sheetFormatPr defaultRowHeight="15" x14ac:dyDescent="0.25"/>
  <cols>
    <col min="1" max="1" width="91.85546875" customWidth="1"/>
  </cols>
  <sheetData>
    <row r="1" spans="1:1" ht="30" x14ac:dyDescent="0.25">
      <c r="A1" s="21" t="s">
        <v>114</v>
      </c>
    </row>
    <row r="2" spans="1:1" ht="45" x14ac:dyDescent="0.25">
      <c r="A2" s="21" t="s">
        <v>85</v>
      </c>
    </row>
    <row r="3" spans="1:1" ht="60" x14ac:dyDescent="0.25">
      <c r="A3" s="21" t="s">
        <v>80</v>
      </c>
    </row>
    <row r="4" spans="1:1" x14ac:dyDescent="0.25">
      <c r="A4" s="21"/>
    </row>
    <row r="5" spans="1:1" ht="30" x14ac:dyDescent="0.25">
      <c r="A5" s="21" t="s">
        <v>115</v>
      </c>
    </row>
    <row r="6" spans="1:1" ht="30" x14ac:dyDescent="0.25">
      <c r="A6" s="21" t="s">
        <v>101</v>
      </c>
    </row>
    <row r="7" spans="1:1" ht="45" x14ac:dyDescent="0.25">
      <c r="A7" s="21" t="s">
        <v>78</v>
      </c>
    </row>
    <row r="8" spans="1:1" x14ac:dyDescent="0.25">
      <c r="A8" s="21" t="s">
        <v>88</v>
      </c>
    </row>
    <row r="9" spans="1:1" x14ac:dyDescent="0.25">
      <c r="A9" s="21" t="s">
        <v>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65047-5310-4E6E-8C2D-86A55A94898E}">
  <dimension ref="A1:L37"/>
  <sheetViews>
    <sheetView topLeftCell="A7" workbookViewId="0">
      <selection activeCell="I34" sqref="I34"/>
    </sheetView>
  </sheetViews>
  <sheetFormatPr defaultRowHeight="15" x14ac:dyDescent="0.25"/>
  <cols>
    <col min="1" max="1" width="19.140625" bestFit="1" customWidth="1"/>
    <col min="2" max="2" width="10.85546875" bestFit="1" customWidth="1"/>
    <col min="3" max="3" width="13.7109375" bestFit="1" customWidth="1"/>
    <col min="4" max="4" width="17.42578125" bestFit="1" customWidth="1"/>
    <col min="5" max="5" width="6.5703125" bestFit="1" customWidth="1"/>
    <col min="6" max="6" width="11" bestFit="1" customWidth="1"/>
    <col min="8" max="8" width="16.7109375" bestFit="1" customWidth="1"/>
    <col min="10" max="10" width="19.85546875" bestFit="1" customWidth="1"/>
    <col min="11" max="11" width="47.5703125" customWidth="1"/>
  </cols>
  <sheetData>
    <row r="1" spans="1:3" x14ac:dyDescent="0.25">
      <c r="B1" t="s">
        <v>35</v>
      </c>
      <c r="C1" t="s">
        <v>36</v>
      </c>
    </row>
    <row r="2" spans="1:3" x14ac:dyDescent="0.25">
      <c r="A2" s="1" t="s">
        <v>0</v>
      </c>
      <c r="B2">
        <v>1925</v>
      </c>
      <c r="C2">
        <v>461</v>
      </c>
    </row>
    <row r="3" spans="1:3" x14ac:dyDescent="0.25">
      <c r="A3" s="1" t="s">
        <v>1</v>
      </c>
      <c r="B3">
        <v>839</v>
      </c>
      <c r="C3">
        <v>115</v>
      </c>
    </row>
    <row r="4" spans="1:3" x14ac:dyDescent="0.25">
      <c r="A4" s="1" t="s">
        <v>2</v>
      </c>
      <c r="B4">
        <v>1204</v>
      </c>
      <c r="C4">
        <v>147</v>
      </c>
    </row>
    <row r="5" spans="1:3" x14ac:dyDescent="0.25">
      <c r="A5" s="1" t="s">
        <v>3</v>
      </c>
      <c r="B5">
        <v>1484</v>
      </c>
      <c r="C5">
        <v>367</v>
      </c>
    </row>
    <row r="6" spans="1:3" x14ac:dyDescent="0.25">
      <c r="A6" s="1" t="s">
        <v>4</v>
      </c>
      <c r="B6">
        <v>1406</v>
      </c>
      <c r="C6">
        <v>237</v>
      </c>
    </row>
    <row r="7" spans="1:3" x14ac:dyDescent="0.25">
      <c r="A7" s="1" t="s">
        <v>5</v>
      </c>
      <c r="B7">
        <v>1375</v>
      </c>
      <c r="C7">
        <v>284</v>
      </c>
    </row>
    <row r="8" spans="1:3" x14ac:dyDescent="0.25">
      <c r="A8" s="1" t="s">
        <v>6</v>
      </c>
      <c r="B8">
        <v>1232</v>
      </c>
      <c r="C8">
        <v>250</v>
      </c>
    </row>
    <row r="9" spans="1:3" x14ac:dyDescent="0.25">
      <c r="A9" s="1" t="s">
        <v>7</v>
      </c>
      <c r="B9">
        <v>1558</v>
      </c>
      <c r="C9">
        <v>149</v>
      </c>
    </row>
    <row r="10" spans="1:3" x14ac:dyDescent="0.25">
      <c r="A10" s="1" t="s">
        <v>8</v>
      </c>
      <c r="B10">
        <v>1423</v>
      </c>
      <c r="C10">
        <v>219</v>
      </c>
    </row>
    <row r="11" spans="1:3" x14ac:dyDescent="0.25">
      <c r="A11" s="1" t="s">
        <v>9</v>
      </c>
      <c r="B11">
        <v>2249</v>
      </c>
      <c r="C11">
        <v>301</v>
      </c>
    </row>
    <row r="12" spans="1:3" x14ac:dyDescent="0.25">
      <c r="A12" s="1" t="s">
        <v>10</v>
      </c>
      <c r="B12">
        <v>4117</v>
      </c>
      <c r="C12">
        <v>427</v>
      </c>
    </row>
    <row r="13" spans="1:3" x14ac:dyDescent="0.25">
      <c r="A13" s="1" t="s">
        <v>11</v>
      </c>
      <c r="B13">
        <v>5504</v>
      </c>
      <c r="C13">
        <v>549</v>
      </c>
    </row>
    <row r="14" spans="1:3" x14ac:dyDescent="0.25">
      <c r="A14" s="1" t="s">
        <v>12</v>
      </c>
      <c r="B14">
        <v>4756</v>
      </c>
      <c r="C14">
        <v>276</v>
      </c>
    </row>
    <row r="15" spans="1:3" x14ac:dyDescent="0.25">
      <c r="A15" s="1" t="s">
        <v>13</v>
      </c>
      <c r="B15">
        <v>2858</v>
      </c>
      <c r="C15">
        <v>306</v>
      </c>
    </row>
    <row r="16" spans="1:3" x14ac:dyDescent="0.25">
      <c r="A16" s="1" t="s">
        <v>14</v>
      </c>
      <c r="B16">
        <v>2976</v>
      </c>
      <c r="C16">
        <v>177</v>
      </c>
    </row>
    <row r="17" spans="1:12" x14ac:dyDescent="0.25">
      <c r="A17" s="1" t="s">
        <v>15</v>
      </c>
      <c r="B17">
        <v>2775</v>
      </c>
      <c r="C17">
        <v>182</v>
      </c>
    </row>
    <row r="18" spans="1:12" x14ac:dyDescent="0.25">
      <c r="A18" s="1"/>
      <c r="B18" s="1"/>
      <c r="C18" s="2"/>
      <c r="D18" s="1"/>
      <c r="E18" s="1"/>
      <c r="F18" s="1"/>
      <c r="G18" s="1"/>
      <c r="H18" s="1"/>
      <c r="I18" s="1"/>
      <c r="J18" s="1"/>
      <c r="K18" s="1"/>
      <c r="L18" s="1"/>
    </row>
    <row r="19" spans="1:12" x14ac:dyDescent="0.25">
      <c r="A19" s="1"/>
      <c r="B19" s="3" t="s">
        <v>16</v>
      </c>
      <c r="C19" s="3" t="s">
        <v>17</v>
      </c>
      <c r="D19" s="3" t="s">
        <v>18</v>
      </c>
      <c r="E19" s="3" t="s">
        <v>19</v>
      </c>
      <c r="F19" s="3" t="s">
        <v>20</v>
      </c>
      <c r="G19" s="1"/>
      <c r="H19" s="1"/>
      <c r="I19" s="1"/>
      <c r="J19" s="1"/>
      <c r="K19" s="1"/>
      <c r="L19" s="1"/>
    </row>
    <row r="20" spans="1:12" x14ac:dyDescent="0.25">
      <c r="A20" s="1" t="s">
        <v>0</v>
      </c>
      <c r="B20" s="4">
        <v>1</v>
      </c>
      <c r="C20" s="24">
        <v>0</v>
      </c>
      <c r="D20" s="24">
        <v>9999</v>
      </c>
      <c r="E20" s="5">
        <f t="shared" ref="E20:E35" si="0">SUM(B2:ZZ2)</f>
        <v>2386</v>
      </c>
      <c r="F20" s="6">
        <f>E37-E20</f>
        <v>18678</v>
      </c>
      <c r="G20" s="7"/>
      <c r="H20" s="8" t="s">
        <v>21</v>
      </c>
      <c r="I20" s="4">
        <f>INDEX(C20:C35,MATCH(TRUE,INDEX(F20:F35&lt;0,0,1),0))</f>
        <v>60000</v>
      </c>
      <c r="J20" s="9" t="s">
        <v>22</v>
      </c>
      <c r="K20" s="9" t="s">
        <v>74</v>
      </c>
      <c r="L20" s="1"/>
    </row>
    <row r="21" spans="1:12" x14ac:dyDescent="0.25">
      <c r="A21" s="1" t="s">
        <v>1</v>
      </c>
      <c r="B21" s="4">
        <v>2</v>
      </c>
      <c r="C21" s="24">
        <v>10000</v>
      </c>
      <c r="D21" s="24">
        <v>14999</v>
      </c>
      <c r="E21" s="5">
        <f t="shared" si="0"/>
        <v>954</v>
      </c>
      <c r="F21" s="6">
        <f>F20-E21</f>
        <v>17724</v>
      </c>
      <c r="G21" s="7"/>
      <c r="H21" s="8" t="s">
        <v>23</v>
      </c>
      <c r="I21" s="4">
        <f>INDEX(D20:D35,MATCH(TRUE,INDEX(F20:F35&lt;0,0,1),0))</f>
        <v>74999</v>
      </c>
      <c r="J21" s="9" t="s">
        <v>24</v>
      </c>
      <c r="K21" s="1"/>
      <c r="L21" s="1"/>
    </row>
    <row r="22" spans="1:12" x14ac:dyDescent="0.25">
      <c r="A22" s="1" t="s">
        <v>2</v>
      </c>
      <c r="B22" s="4">
        <v>3</v>
      </c>
      <c r="C22" s="24">
        <v>15000</v>
      </c>
      <c r="D22" s="24">
        <v>19999</v>
      </c>
      <c r="E22" s="5">
        <f t="shared" si="0"/>
        <v>1351</v>
      </c>
      <c r="F22" s="6">
        <f>F21-E22</f>
        <v>16373</v>
      </c>
      <c r="G22" s="7"/>
      <c r="H22" s="8" t="s">
        <v>25</v>
      </c>
      <c r="I22" s="2">
        <f>SUMIF(C20:C35,"&lt;"&amp;I20,E20:E35)</f>
        <v>17225</v>
      </c>
      <c r="K22" s="9" t="s">
        <v>72</v>
      </c>
      <c r="L22" s="1"/>
    </row>
    <row r="23" spans="1:12" x14ac:dyDescent="0.25">
      <c r="A23" s="1" t="s">
        <v>3</v>
      </c>
      <c r="B23" s="10">
        <v>4</v>
      </c>
      <c r="C23" s="25">
        <v>20000</v>
      </c>
      <c r="D23" s="25">
        <v>24999</v>
      </c>
      <c r="E23" s="5">
        <f t="shared" si="0"/>
        <v>1851</v>
      </c>
      <c r="F23" s="11">
        <f t="shared" ref="F23:F34" si="1">F22-E23</f>
        <v>14522</v>
      </c>
      <c r="G23" s="7"/>
      <c r="H23" s="8" t="s">
        <v>26</v>
      </c>
      <c r="I23" s="2">
        <f>SUMIF(C20:C35,"&lt;"&amp;I21,E20:E35)</f>
        <v>21769</v>
      </c>
      <c r="K23" s="9" t="s">
        <v>73</v>
      </c>
      <c r="L23" s="1"/>
    </row>
    <row r="24" spans="1:12" x14ac:dyDescent="0.25">
      <c r="A24" s="1" t="s">
        <v>4</v>
      </c>
      <c r="B24" s="4">
        <v>5</v>
      </c>
      <c r="C24" s="24">
        <v>25000</v>
      </c>
      <c r="D24" s="24">
        <v>29999</v>
      </c>
      <c r="E24" s="5">
        <f t="shared" si="0"/>
        <v>1643</v>
      </c>
      <c r="F24" s="6">
        <f t="shared" si="1"/>
        <v>12879</v>
      </c>
      <c r="G24" s="7"/>
      <c r="H24" s="8" t="s">
        <v>27</v>
      </c>
      <c r="I24" s="1">
        <f>I22/E36</f>
        <v>0.40887295860235473</v>
      </c>
      <c r="K24" s="1" t="s">
        <v>37</v>
      </c>
      <c r="L24" s="1"/>
    </row>
    <row r="25" spans="1:12" x14ac:dyDescent="0.25">
      <c r="A25" s="1" t="s">
        <v>5</v>
      </c>
      <c r="B25" s="4">
        <v>6</v>
      </c>
      <c r="C25" s="24">
        <v>30000</v>
      </c>
      <c r="D25" s="24">
        <v>34999</v>
      </c>
      <c r="E25" s="5">
        <f t="shared" si="0"/>
        <v>1659</v>
      </c>
      <c r="F25" s="6">
        <f t="shared" si="1"/>
        <v>11220</v>
      </c>
      <c r="G25" s="7"/>
      <c r="H25" s="8" t="s">
        <v>28</v>
      </c>
      <c r="I25" s="1">
        <f>I23/E36</f>
        <v>0.51673471325484244</v>
      </c>
      <c r="K25" s="1" t="s">
        <v>38</v>
      </c>
      <c r="L25" s="1"/>
    </row>
    <row r="26" spans="1:12" x14ac:dyDescent="0.25">
      <c r="A26" s="1" t="s">
        <v>6</v>
      </c>
      <c r="B26" s="4">
        <v>7</v>
      </c>
      <c r="C26" s="24">
        <v>35000</v>
      </c>
      <c r="D26" s="24">
        <v>39999</v>
      </c>
      <c r="E26" s="5">
        <f t="shared" si="0"/>
        <v>1482</v>
      </c>
      <c r="F26" s="6">
        <f t="shared" si="1"/>
        <v>9738</v>
      </c>
      <c r="G26" s="7"/>
      <c r="H26" s="8" t="s">
        <v>29</v>
      </c>
      <c r="I26" s="1">
        <f>(LOG(1-I24) - LOG(1-I25))/(LOG(I21) - LOG(I20))</f>
        <v>0.90290416726969402</v>
      </c>
      <c r="J26" s="1"/>
      <c r="K26" s="1"/>
      <c r="L26" s="1"/>
    </row>
    <row r="27" spans="1:12" x14ac:dyDescent="0.25">
      <c r="A27" s="1" t="s">
        <v>7</v>
      </c>
      <c r="B27" s="4">
        <v>8</v>
      </c>
      <c r="C27" s="24">
        <v>40000</v>
      </c>
      <c r="D27" s="24">
        <v>44999</v>
      </c>
      <c r="E27" s="5">
        <f t="shared" si="0"/>
        <v>1707</v>
      </c>
      <c r="F27" s="6">
        <f t="shared" si="1"/>
        <v>8031</v>
      </c>
      <c r="G27" s="7"/>
      <c r="H27" s="8" t="s">
        <v>30</v>
      </c>
      <c r="I27" s="1">
        <f>POWER(((I25-I24)/(1/(POWER(I20, I26)) - 1/(POWER(I21, I26)))), (1/I26))</f>
        <v>33518.089848677657</v>
      </c>
      <c r="J27" s="1"/>
      <c r="K27" s="1"/>
      <c r="L27" s="1"/>
    </row>
    <row r="28" spans="1:12" x14ac:dyDescent="0.25">
      <c r="A28" s="1" t="s">
        <v>8</v>
      </c>
      <c r="B28" s="4">
        <v>9</v>
      </c>
      <c r="C28" s="24">
        <v>45000</v>
      </c>
      <c r="D28" s="24">
        <v>49999</v>
      </c>
      <c r="E28" s="5">
        <f t="shared" si="0"/>
        <v>1642</v>
      </c>
      <c r="F28" s="6">
        <f t="shared" si="1"/>
        <v>6389</v>
      </c>
      <c r="G28" s="7"/>
      <c r="H28" s="8" t="s">
        <v>31</v>
      </c>
      <c r="I28" s="1">
        <f>POWER(2, (1/I26)) * I27</f>
        <v>72223.943039879479</v>
      </c>
      <c r="J28" s="1"/>
      <c r="K28" s="1"/>
      <c r="L28" s="1"/>
    </row>
    <row r="29" spans="1:12" x14ac:dyDescent="0.25">
      <c r="A29" s="1" t="s">
        <v>9</v>
      </c>
      <c r="B29" s="4">
        <v>10</v>
      </c>
      <c r="C29" s="24">
        <v>50000</v>
      </c>
      <c r="D29" s="24">
        <v>59999</v>
      </c>
      <c r="E29" s="5">
        <f t="shared" si="0"/>
        <v>2550</v>
      </c>
      <c r="F29" s="6">
        <f t="shared" si="1"/>
        <v>3839</v>
      </c>
      <c r="G29" s="1"/>
      <c r="H29" s="8" t="s">
        <v>32</v>
      </c>
      <c r="I29" s="1">
        <f>ROUND(I28, 0)</f>
        <v>72224</v>
      </c>
      <c r="J29" s="1"/>
      <c r="K29" s="1"/>
      <c r="L29" s="1"/>
    </row>
    <row r="30" spans="1:12" x14ac:dyDescent="0.25">
      <c r="A30" s="1" t="s">
        <v>10</v>
      </c>
      <c r="B30" s="10">
        <v>11</v>
      </c>
      <c r="C30" s="25">
        <v>60000</v>
      </c>
      <c r="D30" s="25">
        <v>74999</v>
      </c>
      <c r="E30" s="5">
        <f t="shared" si="0"/>
        <v>4544</v>
      </c>
      <c r="F30" s="11">
        <f>F29-E30</f>
        <v>-705</v>
      </c>
      <c r="G30" s="1"/>
      <c r="H30" s="1"/>
      <c r="I30" s="1"/>
      <c r="J30" s="1"/>
      <c r="K30" s="1"/>
      <c r="L30" s="1"/>
    </row>
    <row r="31" spans="1:12" x14ac:dyDescent="0.25">
      <c r="A31" s="1" t="s">
        <v>11</v>
      </c>
      <c r="B31" s="4">
        <v>12</v>
      </c>
      <c r="C31" s="4">
        <v>75000</v>
      </c>
      <c r="D31" s="4">
        <v>99999</v>
      </c>
      <c r="E31" s="5">
        <f t="shared" si="0"/>
        <v>6053</v>
      </c>
      <c r="F31" s="6">
        <f t="shared" si="1"/>
        <v>-6758</v>
      </c>
      <c r="G31" s="1"/>
      <c r="H31" s="1"/>
      <c r="I31" s="1"/>
      <c r="J31" s="1"/>
      <c r="K31" s="1"/>
      <c r="L31" s="1"/>
    </row>
    <row r="32" spans="1:12" x14ac:dyDescent="0.25">
      <c r="A32" s="1" t="s">
        <v>12</v>
      </c>
      <c r="B32" s="4">
        <v>13</v>
      </c>
      <c r="C32" s="4">
        <v>100000</v>
      </c>
      <c r="D32" s="4">
        <v>124999</v>
      </c>
      <c r="E32" s="5">
        <f t="shared" si="0"/>
        <v>5032</v>
      </c>
      <c r="F32" s="6">
        <f t="shared" si="1"/>
        <v>-11790</v>
      </c>
      <c r="G32" s="1"/>
      <c r="H32" s="13" t="s">
        <v>76</v>
      </c>
      <c r="I32" s="13" t="s">
        <v>33</v>
      </c>
      <c r="J32" s="13" t="s">
        <v>40</v>
      </c>
      <c r="K32" s="18"/>
      <c r="L32" s="1"/>
    </row>
    <row r="33" spans="1:12" x14ac:dyDescent="0.25">
      <c r="A33" s="1" t="s">
        <v>13</v>
      </c>
      <c r="B33" s="4">
        <v>14</v>
      </c>
      <c r="C33" s="4">
        <v>125000</v>
      </c>
      <c r="D33" s="4">
        <v>149999</v>
      </c>
      <c r="E33" s="5">
        <f t="shared" si="0"/>
        <v>3164</v>
      </c>
      <c r="F33" s="6">
        <f t="shared" si="1"/>
        <v>-14954</v>
      </c>
      <c r="G33" s="1"/>
      <c r="H33" s="14">
        <f>I29</f>
        <v>72224</v>
      </c>
      <c r="I33" s="15">
        <v>1.0618000000000001</v>
      </c>
      <c r="J33" s="12">
        <f>H33*I33</f>
        <v>76687.443200000009</v>
      </c>
      <c r="K33" s="1"/>
      <c r="L33" s="1"/>
    </row>
    <row r="34" spans="1:12" x14ac:dyDescent="0.25">
      <c r="A34" s="1" t="s">
        <v>14</v>
      </c>
      <c r="B34" s="4">
        <v>15</v>
      </c>
      <c r="C34" s="4">
        <v>150000</v>
      </c>
      <c r="D34" s="4">
        <v>199999</v>
      </c>
      <c r="E34" s="5">
        <f t="shared" si="0"/>
        <v>3153</v>
      </c>
      <c r="F34" s="6">
        <f t="shared" si="1"/>
        <v>-18107</v>
      </c>
      <c r="G34" s="1"/>
      <c r="H34" s="1" t="s">
        <v>39</v>
      </c>
      <c r="I34" s="1"/>
      <c r="J34" s="13" t="s">
        <v>71</v>
      </c>
      <c r="K34" s="1"/>
      <c r="L34" s="1"/>
    </row>
    <row r="35" spans="1:12" x14ac:dyDescent="0.25">
      <c r="A35" s="1" t="s">
        <v>15</v>
      </c>
      <c r="B35" s="4">
        <v>16</v>
      </c>
      <c r="C35" s="4">
        <v>200000</v>
      </c>
      <c r="D35" s="4">
        <v>1000000</v>
      </c>
      <c r="E35" s="5">
        <f t="shared" si="0"/>
        <v>2957</v>
      </c>
      <c r="F35" s="4"/>
      <c r="G35" s="1"/>
      <c r="H35" s="1"/>
      <c r="I35" s="1"/>
      <c r="J35" s="12">
        <f>ROUND(J33, -2)</f>
        <v>76700</v>
      </c>
      <c r="K35" s="1"/>
      <c r="L35" s="1"/>
    </row>
    <row r="36" spans="1:12" x14ac:dyDescent="0.25">
      <c r="A36" s="1"/>
      <c r="B36" s="1"/>
      <c r="C36" s="7"/>
      <c r="D36" s="23" t="s">
        <v>75</v>
      </c>
      <c r="E36" s="16">
        <f>SUM(E20:E35)</f>
        <v>42128</v>
      </c>
      <c r="F36" s="1"/>
      <c r="G36" s="1"/>
      <c r="H36" s="1"/>
      <c r="I36" s="1"/>
      <c r="J36" s="1"/>
      <c r="K36" s="1"/>
      <c r="L36" s="1"/>
    </row>
    <row r="37" spans="1:12" x14ac:dyDescent="0.25">
      <c r="A37" s="1"/>
      <c r="B37" s="1"/>
      <c r="C37" s="7"/>
      <c r="D37" s="7" t="s">
        <v>34</v>
      </c>
      <c r="E37" s="7">
        <f>E36/2</f>
        <v>21064</v>
      </c>
      <c r="F37" s="1"/>
      <c r="G37" s="1"/>
      <c r="H37" s="1"/>
      <c r="I37" s="1"/>
      <c r="J37" s="1"/>
      <c r="K37" s="1"/>
      <c r="L37" s="1"/>
    </row>
  </sheetData>
  <pageMargins left="0.7" right="0.7" top="0.75" bottom="0.75" header="0.3" footer="0.3"/>
  <headerFooter>
    <oddHeader>&amp;L&amp;"Calibri"&amp;11&amp;K000000 NONCONFIDENTIAL // EXTERNAL&amp;1#_x000D_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736BA-08DC-4225-BD1A-A22CFBD6E5BB}">
  <dimension ref="A1:A9"/>
  <sheetViews>
    <sheetView workbookViewId="0">
      <selection activeCell="A3" sqref="A3"/>
    </sheetView>
  </sheetViews>
  <sheetFormatPr defaultRowHeight="15" x14ac:dyDescent="0.25"/>
  <cols>
    <col min="1" max="1" width="91.85546875" customWidth="1"/>
  </cols>
  <sheetData>
    <row r="1" spans="1:1" ht="45" customHeight="1" x14ac:dyDescent="0.25">
      <c r="A1" s="21" t="s">
        <v>118</v>
      </c>
    </row>
    <row r="2" spans="1:1" ht="45" x14ac:dyDescent="0.25">
      <c r="A2" s="21" t="s">
        <v>84</v>
      </c>
    </row>
    <row r="3" spans="1:1" ht="60" x14ac:dyDescent="0.25">
      <c r="A3" s="21" t="s">
        <v>86</v>
      </c>
    </row>
    <row r="4" spans="1:1" x14ac:dyDescent="0.25">
      <c r="A4" s="21"/>
    </row>
    <row r="5" spans="1:1" ht="30" x14ac:dyDescent="0.25">
      <c r="A5" s="21" t="s">
        <v>117</v>
      </c>
    </row>
    <row r="6" spans="1:1" ht="45" x14ac:dyDescent="0.25">
      <c r="A6" s="21" t="s">
        <v>82</v>
      </c>
    </row>
    <row r="7" spans="1:1" ht="45" x14ac:dyDescent="0.25">
      <c r="A7" s="21" t="s">
        <v>87</v>
      </c>
    </row>
    <row r="8" spans="1:1" x14ac:dyDescent="0.25">
      <c r="A8" s="21" t="s">
        <v>88</v>
      </c>
    </row>
    <row r="9" spans="1:1" x14ac:dyDescent="0.25">
      <c r="A9" s="21" t="s">
        <v>79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E3844-8D62-4AEE-B7EC-6D013DB9AFC4}">
  <dimension ref="A1:AE37"/>
  <sheetViews>
    <sheetView workbookViewId="0">
      <selection activeCell="I34" sqref="I34"/>
    </sheetView>
  </sheetViews>
  <sheetFormatPr defaultRowHeight="15" x14ac:dyDescent="0.25"/>
  <cols>
    <col min="1" max="1" width="19.140625" bestFit="1" customWidth="1"/>
    <col min="2" max="2" width="13.42578125" bestFit="1" customWidth="1"/>
    <col min="3" max="3" width="13.28515625" bestFit="1" customWidth="1"/>
    <col min="4" max="4" width="17.42578125" bestFit="1" customWidth="1"/>
    <col min="5" max="5" width="13.85546875" bestFit="1" customWidth="1"/>
    <col min="6" max="6" width="15.5703125" bestFit="1" customWidth="1"/>
    <col min="7" max="7" width="13.140625" bestFit="1" customWidth="1"/>
    <col min="8" max="8" width="16.85546875" bestFit="1" customWidth="1"/>
    <col min="9" max="9" width="16.5703125" bestFit="1" customWidth="1"/>
    <col min="10" max="10" width="19.85546875" bestFit="1" customWidth="1"/>
    <col min="11" max="11" width="11.5703125" customWidth="1"/>
    <col min="12" max="12" width="13.140625" bestFit="1" customWidth="1"/>
    <col min="13" max="13" width="14" bestFit="1" customWidth="1"/>
    <col min="14" max="14" width="16" bestFit="1" customWidth="1"/>
    <col min="15" max="15" width="14.5703125" bestFit="1" customWidth="1"/>
    <col min="16" max="16" width="15" bestFit="1" customWidth="1"/>
    <col min="17" max="17" width="17.7109375" bestFit="1" customWidth="1"/>
    <col min="18" max="18" width="13.140625" bestFit="1" customWidth="1"/>
    <col min="19" max="19" width="15.7109375" bestFit="1" customWidth="1"/>
    <col min="20" max="20" width="14.140625" bestFit="1" customWidth="1"/>
    <col min="21" max="21" width="15.42578125" bestFit="1" customWidth="1"/>
    <col min="22" max="22" width="14.85546875" bestFit="1" customWidth="1"/>
    <col min="23" max="23" width="12.42578125" bestFit="1" customWidth="1"/>
    <col min="24" max="24" width="11.5703125" bestFit="1" customWidth="1"/>
    <col min="25" max="25" width="16.28515625" bestFit="1" customWidth="1"/>
    <col min="26" max="26" width="14.28515625" bestFit="1" customWidth="1"/>
    <col min="27" max="27" width="16.28515625" bestFit="1" customWidth="1"/>
    <col min="28" max="28" width="17.42578125" bestFit="1" customWidth="1"/>
    <col min="29" max="29" width="18.5703125" bestFit="1" customWidth="1"/>
    <col min="30" max="30" width="13.85546875" bestFit="1" customWidth="1"/>
    <col min="31" max="31" width="15.28515625" bestFit="1" customWidth="1"/>
  </cols>
  <sheetData>
    <row r="1" spans="1:31" x14ac:dyDescent="0.25">
      <c r="B1" s="17" t="s">
        <v>41</v>
      </c>
      <c r="C1" s="17" t="s">
        <v>42</v>
      </c>
      <c r="D1" s="17" t="s">
        <v>43</v>
      </c>
      <c r="E1" s="17" t="s">
        <v>44</v>
      </c>
      <c r="F1" s="17" t="s">
        <v>45</v>
      </c>
      <c r="G1" s="17" t="s">
        <v>46</v>
      </c>
      <c r="H1" s="17" t="s">
        <v>47</v>
      </c>
      <c r="I1" s="17" t="s">
        <v>48</v>
      </c>
      <c r="J1" s="17" t="s">
        <v>49</v>
      </c>
      <c r="K1" s="17" t="s">
        <v>50</v>
      </c>
      <c r="L1" s="17" t="s">
        <v>51</v>
      </c>
      <c r="M1" s="17" t="s">
        <v>52</v>
      </c>
      <c r="N1" s="17" t="s">
        <v>53</v>
      </c>
      <c r="O1" s="17" t="s">
        <v>54</v>
      </c>
      <c r="P1" s="17" t="s">
        <v>55</v>
      </c>
      <c r="Q1" s="17" t="s">
        <v>56</v>
      </c>
      <c r="R1" s="17" t="s">
        <v>57</v>
      </c>
      <c r="S1" s="17" t="s">
        <v>58</v>
      </c>
      <c r="T1" s="17" t="s">
        <v>59</v>
      </c>
      <c r="U1" s="17" t="s">
        <v>60</v>
      </c>
      <c r="V1" s="17" t="s">
        <v>61</v>
      </c>
      <c r="W1" s="17" t="s">
        <v>62</v>
      </c>
      <c r="X1" s="17" t="s">
        <v>63</v>
      </c>
      <c r="Y1" s="17" t="s">
        <v>64</v>
      </c>
      <c r="Z1" s="17" t="s">
        <v>65</v>
      </c>
      <c r="AA1" s="17" t="s">
        <v>66</v>
      </c>
      <c r="AB1" s="17" t="s">
        <v>67</v>
      </c>
      <c r="AC1" s="17" t="s">
        <v>68</v>
      </c>
      <c r="AD1" s="17" t="s">
        <v>69</v>
      </c>
      <c r="AE1" s="17" t="s">
        <v>70</v>
      </c>
    </row>
    <row r="2" spans="1:31" x14ac:dyDescent="0.25">
      <c r="A2" s="1" t="s">
        <v>0</v>
      </c>
      <c r="B2">
        <v>513</v>
      </c>
      <c r="C2">
        <v>165</v>
      </c>
      <c r="D2">
        <v>101</v>
      </c>
      <c r="E2">
        <v>714</v>
      </c>
      <c r="F2">
        <v>137</v>
      </c>
      <c r="G2">
        <v>93</v>
      </c>
      <c r="H2">
        <v>565</v>
      </c>
      <c r="I2">
        <v>120</v>
      </c>
      <c r="J2">
        <v>954</v>
      </c>
      <c r="K2">
        <v>967</v>
      </c>
      <c r="L2">
        <v>817</v>
      </c>
      <c r="M2">
        <v>955</v>
      </c>
      <c r="N2">
        <v>605</v>
      </c>
      <c r="O2">
        <v>216</v>
      </c>
      <c r="P2">
        <v>499</v>
      </c>
      <c r="Q2">
        <v>726</v>
      </c>
      <c r="R2">
        <v>184</v>
      </c>
      <c r="S2">
        <v>240</v>
      </c>
      <c r="T2">
        <v>374</v>
      </c>
      <c r="U2">
        <v>1145</v>
      </c>
      <c r="V2">
        <v>443</v>
      </c>
      <c r="W2">
        <v>94</v>
      </c>
      <c r="X2">
        <v>305</v>
      </c>
      <c r="Y2">
        <v>450</v>
      </c>
      <c r="Z2">
        <v>370</v>
      </c>
      <c r="AA2">
        <v>1483</v>
      </c>
      <c r="AB2">
        <v>604</v>
      </c>
      <c r="AC2">
        <v>317</v>
      </c>
      <c r="AD2">
        <v>172</v>
      </c>
      <c r="AE2">
        <v>292</v>
      </c>
    </row>
    <row r="3" spans="1:31" x14ac:dyDescent="0.25">
      <c r="A3" s="1" t="s">
        <v>1</v>
      </c>
      <c r="B3">
        <v>233</v>
      </c>
      <c r="C3">
        <v>184</v>
      </c>
      <c r="D3">
        <v>12</v>
      </c>
      <c r="E3">
        <v>359</v>
      </c>
      <c r="F3">
        <v>143</v>
      </c>
      <c r="G3">
        <v>77</v>
      </c>
      <c r="H3">
        <v>431</v>
      </c>
      <c r="I3">
        <v>56</v>
      </c>
      <c r="J3">
        <v>628</v>
      </c>
      <c r="K3">
        <v>346</v>
      </c>
      <c r="L3">
        <v>344</v>
      </c>
      <c r="M3">
        <v>480</v>
      </c>
      <c r="N3">
        <v>369</v>
      </c>
      <c r="O3">
        <v>283</v>
      </c>
      <c r="P3">
        <v>173</v>
      </c>
      <c r="Q3">
        <v>692</v>
      </c>
      <c r="R3">
        <v>73</v>
      </c>
      <c r="S3">
        <v>117</v>
      </c>
      <c r="T3">
        <v>189</v>
      </c>
      <c r="U3">
        <v>911</v>
      </c>
      <c r="V3">
        <v>263</v>
      </c>
      <c r="W3">
        <v>200</v>
      </c>
      <c r="X3">
        <v>69</v>
      </c>
      <c r="Y3">
        <v>161</v>
      </c>
      <c r="Z3">
        <v>114</v>
      </c>
      <c r="AA3">
        <v>694</v>
      </c>
      <c r="AB3">
        <v>401</v>
      </c>
      <c r="AC3">
        <v>132</v>
      </c>
      <c r="AD3">
        <v>259</v>
      </c>
      <c r="AE3">
        <v>322</v>
      </c>
    </row>
    <row r="4" spans="1:31" x14ac:dyDescent="0.25">
      <c r="A4" s="1" t="s">
        <v>2</v>
      </c>
      <c r="B4">
        <v>318</v>
      </c>
      <c r="C4">
        <v>45</v>
      </c>
      <c r="D4">
        <v>158</v>
      </c>
      <c r="E4">
        <v>570</v>
      </c>
      <c r="F4">
        <v>79</v>
      </c>
      <c r="G4">
        <v>33</v>
      </c>
      <c r="H4">
        <v>318</v>
      </c>
      <c r="I4">
        <v>124</v>
      </c>
      <c r="J4">
        <v>632</v>
      </c>
      <c r="K4">
        <v>573</v>
      </c>
      <c r="L4">
        <v>598</v>
      </c>
      <c r="M4">
        <v>1129</v>
      </c>
      <c r="N4">
        <v>332</v>
      </c>
      <c r="O4">
        <v>198</v>
      </c>
      <c r="P4">
        <v>402</v>
      </c>
      <c r="Q4">
        <v>666</v>
      </c>
      <c r="R4">
        <v>91</v>
      </c>
      <c r="S4">
        <v>189</v>
      </c>
      <c r="T4">
        <v>376</v>
      </c>
      <c r="U4">
        <v>616</v>
      </c>
      <c r="V4">
        <v>154</v>
      </c>
      <c r="W4">
        <v>74</v>
      </c>
      <c r="X4">
        <v>276</v>
      </c>
      <c r="Y4">
        <v>326</v>
      </c>
      <c r="Z4">
        <v>139</v>
      </c>
      <c r="AA4">
        <v>1051</v>
      </c>
      <c r="AB4">
        <v>293</v>
      </c>
      <c r="AC4">
        <v>157</v>
      </c>
      <c r="AD4">
        <v>142</v>
      </c>
      <c r="AE4">
        <v>191</v>
      </c>
    </row>
    <row r="5" spans="1:31" x14ac:dyDescent="0.25">
      <c r="A5" s="1" t="s">
        <v>3</v>
      </c>
      <c r="B5">
        <v>234</v>
      </c>
      <c r="C5">
        <v>75</v>
      </c>
      <c r="D5">
        <v>299</v>
      </c>
      <c r="E5">
        <v>414</v>
      </c>
      <c r="F5">
        <v>296</v>
      </c>
      <c r="G5">
        <v>134</v>
      </c>
      <c r="H5">
        <v>342</v>
      </c>
      <c r="I5">
        <v>192</v>
      </c>
      <c r="J5">
        <v>853</v>
      </c>
      <c r="K5">
        <v>714</v>
      </c>
      <c r="L5">
        <v>609</v>
      </c>
      <c r="M5">
        <v>1104</v>
      </c>
      <c r="N5">
        <v>405</v>
      </c>
      <c r="O5">
        <v>346</v>
      </c>
      <c r="P5">
        <v>735</v>
      </c>
      <c r="Q5">
        <v>462</v>
      </c>
      <c r="R5">
        <v>177</v>
      </c>
      <c r="S5">
        <v>212</v>
      </c>
      <c r="T5">
        <v>341</v>
      </c>
      <c r="U5">
        <v>1136</v>
      </c>
      <c r="V5">
        <v>290</v>
      </c>
      <c r="W5">
        <v>293</v>
      </c>
      <c r="X5">
        <v>187</v>
      </c>
      <c r="Y5">
        <v>198</v>
      </c>
      <c r="Z5">
        <v>256</v>
      </c>
      <c r="AA5">
        <v>880</v>
      </c>
      <c r="AB5">
        <v>640</v>
      </c>
      <c r="AC5">
        <v>185</v>
      </c>
      <c r="AD5">
        <v>166</v>
      </c>
      <c r="AE5">
        <v>543</v>
      </c>
    </row>
    <row r="6" spans="1:31" x14ac:dyDescent="0.25">
      <c r="A6" s="1" t="s">
        <v>4</v>
      </c>
      <c r="B6">
        <v>442</v>
      </c>
      <c r="C6">
        <v>339</v>
      </c>
      <c r="D6">
        <v>167</v>
      </c>
      <c r="E6">
        <v>478</v>
      </c>
      <c r="F6">
        <v>158</v>
      </c>
      <c r="G6">
        <v>99</v>
      </c>
      <c r="H6">
        <v>508</v>
      </c>
      <c r="I6">
        <v>241</v>
      </c>
      <c r="J6">
        <v>1064</v>
      </c>
      <c r="K6">
        <v>534</v>
      </c>
      <c r="L6">
        <v>551</v>
      </c>
      <c r="M6">
        <v>1481</v>
      </c>
      <c r="N6">
        <v>547</v>
      </c>
      <c r="O6">
        <v>330</v>
      </c>
      <c r="P6">
        <v>430</v>
      </c>
      <c r="Q6">
        <v>1102</v>
      </c>
      <c r="R6">
        <v>148</v>
      </c>
      <c r="S6">
        <v>73</v>
      </c>
      <c r="T6">
        <v>426</v>
      </c>
      <c r="U6">
        <v>1329</v>
      </c>
      <c r="V6">
        <v>315</v>
      </c>
      <c r="W6">
        <v>62</v>
      </c>
      <c r="X6">
        <v>254</v>
      </c>
      <c r="Y6">
        <v>365</v>
      </c>
      <c r="Z6">
        <v>111</v>
      </c>
      <c r="AA6">
        <v>1324</v>
      </c>
      <c r="AB6">
        <v>514</v>
      </c>
      <c r="AC6">
        <v>264</v>
      </c>
      <c r="AD6">
        <v>101</v>
      </c>
      <c r="AE6">
        <v>443</v>
      </c>
    </row>
    <row r="7" spans="1:31" x14ac:dyDescent="0.25">
      <c r="A7" s="1" t="s">
        <v>5</v>
      </c>
      <c r="B7">
        <v>261</v>
      </c>
      <c r="C7">
        <v>282</v>
      </c>
      <c r="D7">
        <v>182</v>
      </c>
      <c r="E7">
        <v>418</v>
      </c>
      <c r="F7">
        <v>280</v>
      </c>
      <c r="G7">
        <v>221</v>
      </c>
      <c r="H7">
        <v>605</v>
      </c>
      <c r="I7">
        <v>123</v>
      </c>
      <c r="J7">
        <v>1094</v>
      </c>
      <c r="K7">
        <v>634</v>
      </c>
      <c r="L7">
        <v>637</v>
      </c>
      <c r="M7">
        <v>1050</v>
      </c>
      <c r="N7">
        <v>619</v>
      </c>
      <c r="O7">
        <v>191</v>
      </c>
      <c r="P7">
        <v>355</v>
      </c>
      <c r="Q7">
        <v>764</v>
      </c>
      <c r="R7">
        <v>284</v>
      </c>
      <c r="S7">
        <v>203</v>
      </c>
      <c r="T7">
        <v>367</v>
      </c>
      <c r="U7">
        <v>983</v>
      </c>
      <c r="V7">
        <v>260</v>
      </c>
      <c r="W7">
        <v>49</v>
      </c>
      <c r="X7">
        <v>538</v>
      </c>
      <c r="Y7">
        <v>423</v>
      </c>
      <c r="Z7">
        <v>165</v>
      </c>
      <c r="AA7">
        <v>1001</v>
      </c>
      <c r="AB7">
        <v>532</v>
      </c>
      <c r="AC7">
        <v>169</v>
      </c>
      <c r="AD7">
        <v>125</v>
      </c>
      <c r="AE7">
        <v>377</v>
      </c>
    </row>
    <row r="8" spans="1:31" x14ac:dyDescent="0.25">
      <c r="A8" s="1" t="s">
        <v>6</v>
      </c>
      <c r="B8">
        <v>228</v>
      </c>
      <c r="C8">
        <v>281</v>
      </c>
      <c r="D8">
        <v>176</v>
      </c>
      <c r="E8">
        <v>861</v>
      </c>
      <c r="F8">
        <v>211</v>
      </c>
      <c r="G8">
        <v>255</v>
      </c>
      <c r="H8">
        <v>533</v>
      </c>
      <c r="I8">
        <v>136</v>
      </c>
      <c r="J8">
        <v>1268</v>
      </c>
      <c r="K8">
        <v>686</v>
      </c>
      <c r="L8">
        <v>484</v>
      </c>
      <c r="M8">
        <v>1011</v>
      </c>
      <c r="N8">
        <v>564</v>
      </c>
      <c r="O8">
        <v>160</v>
      </c>
      <c r="P8">
        <v>531</v>
      </c>
      <c r="Q8">
        <v>771</v>
      </c>
      <c r="R8">
        <v>185</v>
      </c>
      <c r="S8">
        <v>172</v>
      </c>
      <c r="T8">
        <v>377</v>
      </c>
      <c r="U8">
        <v>1143</v>
      </c>
      <c r="V8">
        <v>147</v>
      </c>
      <c r="W8">
        <v>196</v>
      </c>
      <c r="X8">
        <v>245</v>
      </c>
      <c r="Y8">
        <v>256</v>
      </c>
      <c r="Z8">
        <v>190</v>
      </c>
      <c r="AA8">
        <v>868</v>
      </c>
      <c r="AB8">
        <v>408</v>
      </c>
      <c r="AC8">
        <v>146</v>
      </c>
      <c r="AD8">
        <v>155</v>
      </c>
      <c r="AE8">
        <v>264</v>
      </c>
    </row>
    <row r="9" spans="1:31" x14ac:dyDescent="0.25">
      <c r="A9" s="1" t="s">
        <v>7</v>
      </c>
      <c r="B9">
        <v>248</v>
      </c>
      <c r="C9">
        <v>216</v>
      </c>
      <c r="D9">
        <v>105</v>
      </c>
      <c r="E9">
        <v>504</v>
      </c>
      <c r="F9">
        <v>186</v>
      </c>
      <c r="G9">
        <v>152</v>
      </c>
      <c r="H9">
        <v>476</v>
      </c>
      <c r="I9">
        <v>322</v>
      </c>
      <c r="J9">
        <v>1241</v>
      </c>
      <c r="K9">
        <v>362</v>
      </c>
      <c r="L9">
        <v>370</v>
      </c>
      <c r="M9">
        <v>1182</v>
      </c>
      <c r="N9">
        <v>278</v>
      </c>
      <c r="O9">
        <v>107</v>
      </c>
      <c r="P9">
        <v>255</v>
      </c>
      <c r="Q9">
        <v>881</v>
      </c>
      <c r="R9">
        <v>95</v>
      </c>
      <c r="S9">
        <v>173</v>
      </c>
      <c r="T9">
        <v>510</v>
      </c>
      <c r="U9">
        <v>1156</v>
      </c>
      <c r="V9">
        <v>138</v>
      </c>
      <c r="W9">
        <v>0</v>
      </c>
      <c r="X9">
        <v>301</v>
      </c>
      <c r="Y9">
        <v>222</v>
      </c>
      <c r="Z9">
        <v>146</v>
      </c>
      <c r="AA9">
        <v>928</v>
      </c>
      <c r="AB9">
        <v>549</v>
      </c>
      <c r="AC9">
        <v>280</v>
      </c>
      <c r="AD9">
        <v>148</v>
      </c>
      <c r="AE9">
        <v>273</v>
      </c>
    </row>
    <row r="10" spans="1:31" x14ac:dyDescent="0.25">
      <c r="A10" s="1" t="s">
        <v>8</v>
      </c>
      <c r="B10">
        <v>271</v>
      </c>
      <c r="C10">
        <v>118</v>
      </c>
      <c r="D10">
        <v>195</v>
      </c>
      <c r="E10">
        <v>483</v>
      </c>
      <c r="F10">
        <v>224</v>
      </c>
      <c r="G10">
        <v>230</v>
      </c>
      <c r="H10">
        <v>459</v>
      </c>
      <c r="I10">
        <v>163</v>
      </c>
      <c r="J10">
        <v>848</v>
      </c>
      <c r="K10">
        <v>691</v>
      </c>
      <c r="L10">
        <v>365</v>
      </c>
      <c r="M10">
        <v>916</v>
      </c>
      <c r="N10">
        <v>366</v>
      </c>
      <c r="O10">
        <v>282</v>
      </c>
      <c r="P10">
        <v>424</v>
      </c>
      <c r="Q10">
        <v>628</v>
      </c>
      <c r="R10">
        <v>248</v>
      </c>
      <c r="S10">
        <v>86</v>
      </c>
      <c r="T10">
        <v>560</v>
      </c>
      <c r="U10">
        <v>1222</v>
      </c>
      <c r="V10">
        <v>209</v>
      </c>
      <c r="W10">
        <v>0</v>
      </c>
      <c r="X10">
        <v>246</v>
      </c>
      <c r="Y10">
        <v>298</v>
      </c>
      <c r="Z10">
        <v>133</v>
      </c>
      <c r="AA10">
        <v>941</v>
      </c>
      <c r="AB10">
        <v>435</v>
      </c>
      <c r="AC10">
        <v>201</v>
      </c>
      <c r="AD10">
        <v>118</v>
      </c>
      <c r="AE10">
        <v>404</v>
      </c>
    </row>
    <row r="11" spans="1:31" x14ac:dyDescent="0.25">
      <c r="A11" s="1" t="s">
        <v>9</v>
      </c>
      <c r="B11">
        <v>424</v>
      </c>
      <c r="C11">
        <v>371</v>
      </c>
      <c r="D11">
        <v>419</v>
      </c>
      <c r="E11">
        <v>1042</v>
      </c>
      <c r="F11">
        <v>141</v>
      </c>
      <c r="G11">
        <v>233</v>
      </c>
      <c r="H11">
        <v>811</v>
      </c>
      <c r="I11">
        <v>200</v>
      </c>
      <c r="J11">
        <v>2212</v>
      </c>
      <c r="K11">
        <v>980</v>
      </c>
      <c r="L11">
        <v>734</v>
      </c>
      <c r="M11">
        <v>1818</v>
      </c>
      <c r="N11">
        <v>690</v>
      </c>
      <c r="O11">
        <v>484</v>
      </c>
      <c r="P11">
        <v>551</v>
      </c>
      <c r="Q11">
        <v>1131</v>
      </c>
      <c r="R11">
        <v>421</v>
      </c>
      <c r="S11">
        <v>390</v>
      </c>
      <c r="T11">
        <v>740</v>
      </c>
      <c r="U11">
        <v>2246</v>
      </c>
      <c r="V11">
        <v>560</v>
      </c>
      <c r="W11">
        <v>53</v>
      </c>
      <c r="X11">
        <v>557</v>
      </c>
      <c r="Y11">
        <v>695</v>
      </c>
      <c r="Z11">
        <v>265</v>
      </c>
      <c r="AA11">
        <v>1631</v>
      </c>
      <c r="AB11">
        <v>1482</v>
      </c>
      <c r="AC11">
        <v>290</v>
      </c>
      <c r="AD11">
        <v>145</v>
      </c>
      <c r="AE11">
        <v>743</v>
      </c>
    </row>
    <row r="12" spans="1:31" x14ac:dyDescent="0.25">
      <c r="A12" s="1" t="s">
        <v>10</v>
      </c>
      <c r="B12">
        <v>689</v>
      </c>
      <c r="C12">
        <v>387</v>
      </c>
      <c r="D12">
        <v>498</v>
      </c>
      <c r="E12">
        <v>1726</v>
      </c>
      <c r="F12">
        <v>351</v>
      </c>
      <c r="G12">
        <v>236</v>
      </c>
      <c r="H12">
        <v>1027</v>
      </c>
      <c r="I12">
        <v>403</v>
      </c>
      <c r="J12">
        <v>2604</v>
      </c>
      <c r="K12">
        <v>1605</v>
      </c>
      <c r="L12">
        <v>1037</v>
      </c>
      <c r="M12">
        <v>2336</v>
      </c>
      <c r="N12">
        <v>898</v>
      </c>
      <c r="O12">
        <v>438</v>
      </c>
      <c r="P12">
        <v>767</v>
      </c>
      <c r="Q12">
        <v>1841</v>
      </c>
      <c r="R12">
        <v>384</v>
      </c>
      <c r="S12">
        <v>468</v>
      </c>
      <c r="T12">
        <v>1046</v>
      </c>
      <c r="U12">
        <v>2858</v>
      </c>
      <c r="V12">
        <v>487</v>
      </c>
      <c r="W12">
        <v>154</v>
      </c>
      <c r="X12">
        <v>623</v>
      </c>
      <c r="Y12">
        <v>693</v>
      </c>
      <c r="Z12">
        <v>320</v>
      </c>
      <c r="AA12">
        <v>2532</v>
      </c>
      <c r="AB12">
        <v>1385</v>
      </c>
      <c r="AC12">
        <v>322</v>
      </c>
      <c r="AD12">
        <v>221</v>
      </c>
      <c r="AE12">
        <v>675</v>
      </c>
    </row>
    <row r="13" spans="1:31" x14ac:dyDescent="0.25">
      <c r="A13" s="1" t="s">
        <v>11</v>
      </c>
      <c r="B13">
        <v>634</v>
      </c>
      <c r="C13">
        <v>395</v>
      </c>
      <c r="D13">
        <v>635</v>
      </c>
      <c r="E13">
        <v>1901</v>
      </c>
      <c r="F13">
        <v>364</v>
      </c>
      <c r="G13">
        <v>293</v>
      </c>
      <c r="H13">
        <v>1527</v>
      </c>
      <c r="I13">
        <v>520</v>
      </c>
      <c r="J13">
        <v>3489</v>
      </c>
      <c r="K13">
        <v>1788</v>
      </c>
      <c r="L13">
        <v>1024</v>
      </c>
      <c r="M13">
        <v>2520</v>
      </c>
      <c r="N13">
        <v>885</v>
      </c>
      <c r="O13">
        <v>954</v>
      </c>
      <c r="P13">
        <v>1175</v>
      </c>
      <c r="Q13">
        <v>1687</v>
      </c>
      <c r="R13">
        <v>430</v>
      </c>
      <c r="S13">
        <v>420</v>
      </c>
      <c r="T13">
        <v>1063</v>
      </c>
      <c r="U13">
        <v>3660</v>
      </c>
      <c r="V13">
        <v>681</v>
      </c>
      <c r="W13">
        <v>109</v>
      </c>
      <c r="X13">
        <v>794</v>
      </c>
      <c r="Y13">
        <v>678</v>
      </c>
      <c r="Z13">
        <v>385</v>
      </c>
      <c r="AA13">
        <v>3131</v>
      </c>
      <c r="AB13">
        <v>1562</v>
      </c>
      <c r="AC13">
        <v>417</v>
      </c>
      <c r="AD13">
        <v>383</v>
      </c>
      <c r="AE13">
        <v>944</v>
      </c>
    </row>
    <row r="14" spans="1:31" x14ac:dyDescent="0.25">
      <c r="A14" s="1" t="s">
        <v>12</v>
      </c>
      <c r="B14">
        <v>502</v>
      </c>
      <c r="C14">
        <v>262</v>
      </c>
      <c r="D14">
        <v>393</v>
      </c>
      <c r="E14">
        <v>1491</v>
      </c>
      <c r="F14">
        <v>271</v>
      </c>
      <c r="G14">
        <v>291</v>
      </c>
      <c r="H14">
        <v>714</v>
      </c>
      <c r="I14">
        <v>342</v>
      </c>
      <c r="J14">
        <v>2063</v>
      </c>
      <c r="K14">
        <v>895</v>
      </c>
      <c r="L14">
        <v>718</v>
      </c>
      <c r="M14">
        <v>1596</v>
      </c>
      <c r="N14">
        <v>521</v>
      </c>
      <c r="O14">
        <v>354</v>
      </c>
      <c r="P14">
        <v>539</v>
      </c>
      <c r="Q14">
        <v>1721</v>
      </c>
      <c r="R14">
        <v>574</v>
      </c>
      <c r="S14">
        <v>497</v>
      </c>
      <c r="T14">
        <v>498</v>
      </c>
      <c r="U14">
        <v>1871</v>
      </c>
      <c r="V14">
        <v>285</v>
      </c>
      <c r="W14">
        <v>123</v>
      </c>
      <c r="X14">
        <v>834</v>
      </c>
      <c r="Y14">
        <v>457</v>
      </c>
      <c r="Z14">
        <v>284</v>
      </c>
      <c r="AA14">
        <v>2055</v>
      </c>
      <c r="AB14">
        <v>799</v>
      </c>
      <c r="AC14">
        <v>406</v>
      </c>
      <c r="AD14">
        <v>206</v>
      </c>
      <c r="AE14">
        <v>500</v>
      </c>
    </row>
    <row r="15" spans="1:31" x14ac:dyDescent="0.25">
      <c r="A15" s="1" t="s">
        <v>13</v>
      </c>
      <c r="B15">
        <v>275</v>
      </c>
      <c r="C15">
        <v>348</v>
      </c>
      <c r="D15">
        <v>176</v>
      </c>
      <c r="E15">
        <v>1038</v>
      </c>
      <c r="F15">
        <v>10</v>
      </c>
      <c r="G15">
        <v>26</v>
      </c>
      <c r="H15">
        <v>478</v>
      </c>
      <c r="I15">
        <v>191</v>
      </c>
      <c r="J15">
        <v>1121</v>
      </c>
      <c r="K15">
        <v>815</v>
      </c>
      <c r="L15">
        <v>439</v>
      </c>
      <c r="M15">
        <v>639</v>
      </c>
      <c r="N15">
        <v>246</v>
      </c>
      <c r="O15">
        <v>151</v>
      </c>
      <c r="P15">
        <v>195</v>
      </c>
      <c r="Q15">
        <v>529</v>
      </c>
      <c r="R15">
        <v>175</v>
      </c>
      <c r="S15">
        <v>157</v>
      </c>
      <c r="T15">
        <v>367</v>
      </c>
      <c r="U15">
        <v>1801</v>
      </c>
      <c r="V15">
        <v>259</v>
      </c>
      <c r="W15">
        <v>98</v>
      </c>
      <c r="X15">
        <v>268</v>
      </c>
      <c r="Y15">
        <v>519</v>
      </c>
      <c r="Z15">
        <v>63</v>
      </c>
      <c r="AA15">
        <v>907</v>
      </c>
      <c r="AB15">
        <v>601</v>
      </c>
      <c r="AC15">
        <v>263</v>
      </c>
      <c r="AD15">
        <v>105</v>
      </c>
      <c r="AE15">
        <v>285</v>
      </c>
    </row>
    <row r="16" spans="1:31" x14ac:dyDescent="0.25">
      <c r="A16" s="1" t="s">
        <v>14</v>
      </c>
      <c r="B16">
        <v>340</v>
      </c>
      <c r="C16">
        <v>90</v>
      </c>
      <c r="D16">
        <v>186</v>
      </c>
      <c r="E16">
        <v>1007</v>
      </c>
      <c r="F16">
        <v>67</v>
      </c>
      <c r="G16">
        <v>163</v>
      </c>
      <c r="H16">
        <v>608</v>
      </c>
      <c r="I16">
        <v>105</v>
      </c>
      <c r="J16">
        <v>1246</v>
      </c>
      <c r="K16">
        <v>558</v>
      </c>
      <c r="L16">
        <v>261</v>
      </c>
      <c r="M16">
        <v>590</v>
      </c>
      <c r="N16">
        <v>313</v>
      </c>
      <c r="O16">
        <v>131</v>
      </c>
      <c r="P16">
        <v>405</v>
      </c>
      <c r="Q16">
        <v>397</v>
      </c>
      <c r="R16">
        <v>112</v>
      </c>
      <c r="S16">
        <v>272</v>
      </c>
      <c r="T16">
        <v>144</v>
      </c>
      <c r="U16">
        <v>1124</v>
      </c>
      <c r="V16">
        <v>246</v>
      </c>
      <c r="W16">
        <v>4</v>
      </c>
      <c r="X16">
        <v>455</v>
      </c>
      <c r="Y16">
        <v>229</v>
      </c>
      <c r="Z16">
        <v>38</v>
      </c>
      <c r="AA16">
        <v>929</v>
      </c>
      <c r="AB16">
        <v>523</v>
      </c>
      <c r="AC16">
        <v>392</v>
      </c>
      <c r="AD16">
        <v>57</v>
      </c>
      <c r="AE16">
        <v>155</v>
      </c>
    </row>
    <row r="17" spans="1:31" x14ac:dyDescent="0.25">
      <c r="A17" s="1" t="s">
        <v>15</v>
      </c>
      <c r="B17">
        <v>258</v>
      </c>
      <c r="C17">
        <v>120</v>
      </c>
      <c r="D17">
        <v>88</v>
      </c>
      <c r="E17">
        <v>595</v>
      </c>
      <c r="F17">
        <v>91</v>
      </c>
      <c r="G17">
        <v>68</v>
      </c>
      <c r="H17">
        <v>306</v>
      </c>
      <c r="I17">
        <v>112</v>
      </c>
      <c r="J17">
        <v>603</v>
      </c>
      <c r="K17">
        <v>400</v>
      </c>
      <c r="L17">
        <v>128</v>
      </c>
      <c r="M17">
        <v>511</v>
      </c>
      <c r="N17">
        <v>142</v>
      </c>
      <c r="O17">
        <v>103</v>
      </c>
      <c r="P17">
        <v>134</v>
      </c>
      <c r="Q17">
        <v>373</v>
      </c>
      <c r="R17">
        <v>36</v>
      </c>
      <c r="S17">
        <v>173</v>
      </c>
      <c r="T17">
        <v>173</v>
      </c>
      <c r="U17">
        <v>1297</v>
      </c>
      <c r="V17">
        <v>181</v>
      </c>
      <c r="W17">
        <v>0</v>
      </c>
      <c r="X17">
        <v>275</v>
      </c>
      <c r="Y17">
        <v>159</v>
      </c>
      <c r="Z17">
        <v>37</v>
      </c>
      <c r="AA17">
        <v>538</v>
      </c>
      <c r="AB17">
        <v>310</v>
      </c>
      <c r="AC17">
        <v>200</v>
      </c>
      <c r="AD17">
        <v>60</v>
      </c>
      <c r="AE17">
        <v>131</v>
      </c>
    </row>
    <row r="18" spans="1:31" x14ac:dyDescent="0.25">
      <c r="A18" s="1"/>
      <c r="B18" s="1"/>
      <c r="C18" s="2"/>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1" x14ac:dyDescent="0.25">
      <c r="A19" s="1"/>
      <c r="B19" s="3" t="s">
        <v>16</v>
      </c>
      <c r="C19" s="3" t="s">
        <v>17</v>
      </c>
      <c r="D19" s="3" t="s">
        <v>18</v>
      </c>
      <c r="E19" s="3" t="s">
        <v>19</v>
      </c>
      <c r="F19" s="3" t="s">
        <v>20</v>
      </c>
      <c r="G19" s="1"/>
      <c r="H19" s="1"/>
      <c r="I19" s="1"/>
      <c r="J19" s="1"/>
      <c r="K19" s="1"/>
      <c r="L19" s="1"/>
      <c r="M19" s="1"/>
      <c r="N19" s="1"/>
      <c r="O19" s="1"/>
      <c r="P19" s="1"/>
      <c r="Q19" s="1"/>
      <c r="R19" s="1"/>
      <c r="S19" s="1"/>
      <c r="T19" s="1"/>
      <c r="U19" s="1"/>
      <c r="V19" s="1"/>
      <c r="W19" s="1"/>
      <c r="X19" s="1"/>
      <c r="Y19" s="1"/>
      <c r="Z19" s="1"/>
      <c r="AA19" s="1"/>
      <c r="AB19" s="1"/>
      <c r="AC19" s="1"/>
      <c r="AD19" s="1"/>
      <c r="AE19" s="1"/>
    </row>
    <row r="20" spans="1:31" x14ac:dyDescent="0.25">
      <c r="A20" s="1" t="s">
        <v>0</v>
      </c>
      <c r="B20" s="4">
        <v>1</v>
      </c>
      <c r="C20" s="24">
        <v>0</v>
      </c>
      <c r="D20" s="24">
        <v>9999</v>
      </c>
      <c r="E20" s="5">
        <f t="shared" ref="E20:E35" si="0">SUM(B2:ZZ2)</f>
        <v>14620</v>
      </c>
      <c r="F20" s="6">
        <f>E37-E20</f>
        <v>110102.5</v>
      </c>
      <c r="G20" s="7"/>
      <c r="H20" s="8" t="s">
        <v>21</v>
      </c>
      <c r="I20" s="4">
        <f>INDEX(C20:C35,MATCH(TRUE,INDEX(F20:F35&lt;0,0,1),0))</f>
        <v>50000</v>
      </c>
      <c r="J20" s="9" t="s">
        <v>22</v>
      </c>
      <c r="K20" s="9" t="s">
        <v>74</v>
      </c>
      <c r="L20" s="1"/>
      <c r="M20" s="1"/>
      <c r="N20" s="1"/>
      <c r="O20" s="1"/>
      <c r="P20" s="1"/>
      <c r="Q20" s="1"/>
      <c r="R20" s="1"/>
      <c r="S20" s="1"/>
      <c r="T20" s="1"/>
      <c r="U20" s="1"/>
      <c r="V20" s="1"/>
      <c r="W20" s="1"/>
      <c r="X20" s="1"/>
      <c r="Y20" s="1"/>
      <c r="Z20" s="1"/>
      <c r="AA20" s="1"/>
      <c r="AB20" s="1"/>
      <c r="AC20" s="1"/>
      <c r="AD20" s="1"/>
      <c r="AE20" s="1"/>
    </row>
    <row r="21" spans="1:31" x14ac:dyDescent="0.25">
      <c r="A21" s="1" t="s">
        <v>1</v>
      </c>
      <c r="B21" s="4">
        <v>2</v>
      </c>
      <c r="C21" s="24">
        <v>10000</v>
      </c>
      <c r="D21" s="24">
        <v>14999</v>
      </c>
      <c r="E21" s="5">
        <f t="shared" si="0"/>
        <v>8715</v>
      </c>
      <c r="F21" s="6">
        <f>F20-E21</f>
        <v>101387.5</v>
      </c>
      <c r="G21" s="7"/>
      <c r="H21" s="8" t="s">
        <v>23</v>
      </c>
      <c r="I21" s="4">
        <f>INDEX(D20:D35,MATCH(TRUE,INDEX(F20:F35&lt;0,0,1),0))</f>
        <v>59999</v>
      </c>
      <c r="J21" s="9" t="s">
        <v>24</v>
      </c>
      <c r="K21" s="9"/>
      <c r="L21" s="1"/>
      <c r="M21" s="1"/>
      <c r="N21" s="1"/>
      <c r="O21" s="1"/>
      <c r="P21" s="1"/>
      <c r="Q21" s="1"/>
      <c r="R21" s="1"/>
      <c r="S21" s="1"/>
      <c r="T21" s="1"/>
      <c r="U21" s="1"/>
      <c r="V21" s="1"/>
      <c r="W21" s="1"/>
      <c r="X21" s="1"/>
      <c r="Y21" s="1"/>
      <c r="Z21" s="1"/>
      <c r="AA21" s="1"/>
      <c r="AB21" s="1"/>
      <c r="AC21" s="1"/>
      <c r="AD21" s="1"/>
      <c r="AE21" s="1"/>
    </row>
    <row r="22" spans="1:31" x14ac:dyDescent="0.25">
      <c r="A22" s="1" t="s">
        <v>2</v>
      </c>
      <c r="B22" s="4">
        <v>3</v>
      </c>
      <c r="C22" s="24">
        <v>15000</v>
      </c>
      <c r="D22" s="24">
        <v>19999</v>
      </c>
      <c r="E22" s="5">
        <f t="shared" si="0"/>
        <v>10250</v>
      </c>
      <c r="F22" s="6">
        <f>F21-E22</f>
        <v>91137.5</v>
      </c>
      <c r="G22" s="7"/>
      <c r="H22" s="8" t="s">
        <v>25</v>
      </c>
      <c r="I22" s="2">
        <f>SUMIF(C20:C35,"&lt;"&amp;I20,E20:E35)</f>
        <v>110171</v>
      </c>
      <c r="K22" s="9" t="s">
        <v>72</v>
      </c>
      <c r="L22" s="1"/>
      <c r="M22" s="1"/>
      <c r="N22" s="1"/>
      <c r="O22" s="1"/>
      <c r="P22" s="1"/>
      <c r="Q22" s="1"/>
      <c r="R22" s="1"/>
      <c r="S22" s="1"/>
      <c r="T22" s="1"/>
      <c r="U22" s="1"/>
      <c r="V22" s="1"/>
      <c r="W22" s="1"/>
      <c r="X22" s="1"/>
      <c r="Y22" s="1"/>
      <c r="Z22" s="1"/>
      <c r="AA22" s="1"/>
      <c r="AB22" s="1"/>
      <c r="AC22" s="1"/>
      <c r="AD22" s="1"/>
      <c r="AE22" s="1"/>
    </row>
    <row r="23" spans="1:31" x14ac:dyDescent="0.25">
      <c r="A23" s="1" t="s">
        <v>3</v>
      </c>
      <c r="B23" s="10">
        <v>4</v>
      </c>
      <c r="C23" s="25">
        <v>20000</v>
      </c>
      <c r="D23" s="25">
        <v>24999</v>
      </c>
      <c r="E23" s="5">
        <f t="shared" si="0"/>
        <v>12718</v>
      </c>
      <c r="F23" s="11">
        <f t="shared" ref="F23:F34" si="1">F22-E23</f>
        <v>78419.5</v>
      </c>
      <c r="G23" s="7"/>
      <c r="H23" s="8" t="s">
        <v>26</v>
      </c>
      <c r="I23" s="2">
        <f>SUMIF(C20:C35,"&lt;"&amp;I21,E20:E35)</f>
        <v>132630</v>
      </c>
      <c r="K23" s="9" t="s">
        <v>73</v>
      </c>
      <c r="L23" s="1"/>
      <c r="M23" s="1"/>
      <c r="N23" s="1"/>
      <c r="O23" s="1"/>
      <c r="P23" s="1"/>
      <c r="Q23" s="1"/>
      <c r="R23" s="1"/>
      <c r="S23" s="1"/>
      <c r="T23" s="1"/>
      <c r="U23" s="1"/>
      <c r="V23" s="1"/>
      <c r="W23" s="1"/>
      <c r="X23" s="1"/>
      <c r="Y23" s="1"/>
      <c r="Z23" s="1"/>
      <c r="AA23" s="1"/>
      <c r="AB23" s="1"/>
      <c r="AC23" s="1"/>
      <c r="AD23" s="1"/>
      <c r="AE23" s="1"/>
    </row>
    <row r="24" spans="1:31" x14ac:dyDescent="0.25">
      <c r="A24" s="1" t="s">
        <v>4</v>
      </c>
      <c r="B24" s="4">
        <v>5</v>
      </c>
      <c r="C24" s="24">
        <v>25000</v>
      </c>
      <c r="D24" s="24">
        <v>29999</v>
      </c>
      <c r="E24" s="5">
        <f t="shared" si="0"/>
        <v>14200</v>
      </c>
      <c r="F24" s="6">
        <f t="shared" si="1"/>
        <v>64219.5</v>
      </c>
      <c r="G24" s="7"/>
      <c r="H24" s="8" t="s">
        <v>27</v>
      </c>
      <c r="I24" s="1">
        <f>I22/E36</f>
        <v>0.44166449517929807</v>
      </c>
      <c r="J24" s="1"/>
      <c r="K24" s="1" t="s">
        <v>37</v>
      </c>
      <c r="L24" s="1"/>
      <c r="M24" s="1"/>
      <c r="N24" s="1"/>
      <c r="O24" s="1"/>
      <c r="P24" s="1"/>
      <c r="Q24" s="1"/>
      <c r="R24" s="1"/>
      <c r="S24" s="1"/>
      <c r="T24" s="1"/>
      <c r="U24" s="1"/>
      <c r="V24" s="1"/>
      <c r="W24" s="1"/>
      <c r="X24" s="1"/>
      <c r="Y24" s="1"/>
      <c r="Z24" s="1"/>
      <c r="AA24" s="1"/>
      <c r="AB24" s="1"/>
      <c r="AC24" s="1"/>
      <c r="AD24" s="1"/>
      <c r="AE24" s="1"/>
    </row>
    <row r="25" spans="1:31" x14ac:dyDescent="0.25">
      <c r="A25" s="1" t="s">
        <v>5</v>
      </c>
      <c r="B25" s="4">
        <v>6</v>
      </c>
      <c r="C25" s="24">
        <v>30000</v>
      </c>
      <c r="D25" s="24">
        <v>34999</v>
      </c>
      <c r="E25" s="5">
        <f t="shared" si="0"/>
        <v>13192</v>
      </c>
      <c r="F25" s="6">
        <f t="shared" si="1"/>
        <v>51027.5</v>
      </c>
      <c r="G25" s="7"/>
      <c r="H25" s="8" t="s">
        <v>28</v>
      </c>
      <c r="I25" s="1">
        <f>I23/E36</f>
        <v>0.53170037483212729</v>
      </c>
      <c r="J25" s="1"/>
      <c r="K25" s="1" t="s">
        <v>38</v>
      </c>
      <c r="L25" s="1"/>
      <c r="M25" s="1"/>
      <c r="N25" s="1"/>
      <c r="O25" s="1"/>
      <c r="P25" s="1"/>
      <c r="Q25" s="1"/>
      <c r="R25" s="1"/>
      <c r="S25" s="1"/>
      <c r="T25" s="1"/>
      <c r="U25" s="1"/>
      <c r="V25" s="1"/>
      <c r="W25" s="1"/>
      <c r="X25" s="1"/>
      <c r="Y25" s="1"/>
      <c r="Z25" s="1"/>
      <c r="AA25" s="1"/>
      <c r="AB25" s="1"/>
      <c r="AC25" s="1"/>
      <c r="AD25" s="1"/>
      <c r="AE25" s="1"/>
    </row>
    <row r="26" spans="1:31" x14ac:dyDescent="0.25">
      <c r="A26" s="1" t="s">
        <v>6</v>
      </c>
      <c r="B26" s="4">
        <v>7</v>
      </c>
      <c r="C26" s="24">
        <v>35000</v>
      </c>
      <c r="D26" s="24">
        <v>39999</v>
      </c>
      <c r="E26" s="5">
        <f t="shared" si="0"/>
        <v>12908</v>
      </c>
      <c r="F26" s="6">
        <f t="shared" si="1"/>
        <v>38119.5</v>
      </c>
      <c r="G26" s="7"/>
      <c r="H26" s="8" t="s">
        <v>29</v>
      </c>
      <c r="I26" s="1">
        <f>(LOG(1-I24) - LOG(1-I25))/(LOG(I21) - LOG(I20))</f>
        <v>0.96460237049528674</v>
      </c>
      <c r="J26" s="1"/>
      <c r="K26" s="1"/>
      <c r="L26" s="1"/>
      <c r="M26" s="2"/>
      <c r="N26" s="1"/>
      <c r="O26" s="1"/>
      <c r="P26" s="1"/>
      <c r="Q26" s="1"/>
      <c r="R26" s="2"/>
      <c r="S26" s="1"/>
      <c r="T26" s="1"/>
      <c r="U26" s="1"/>
      <c r="V26" s="1"/>
      <c r="W26" s="1"/>
      <c r="X26" s="1"/>
      <c r="Y26" s="1"/>
      <c r="Z26" s="1"/>
      <c r="AA26" s="1"/>
      <c r="AB26" s="1"/>
      <c r="AC26" s="1"/>
      <c r="AD26" s="1"/>
      <c r="AE26" s="1"/>
    </row>
    <row r="27" spans="1:31" x14ac:dyDescent="0.25">
      <c r="A27" s="1" t="s">
        <v>7</v>
      </c>
      <c r="B27" s="4">
        <v>8</v>
      </c>
      <c r="C27" s="24">
        <v>40000</v>
      </c>
      <c r="D27" s="24">
        <v>44999</v>
      </c>
      <c r="E27" s="5">
        <f t="shared" si="0"/>
        <v>11804</v>
      </c>
      <c r="F27" s="6">
        <f t="shared" si="1"/>
        <v>26315.5</v>
      </c>
      <c r="G27" s="7"/>
      <c r="H27" s="8" t="s">
        <v>30</v>
      </c>
      <c r="I27" s="1">
        <f>POWER(((I25-I24)/(1/(POWER(I20, I26)) - 1/(POWER(I21, I26)))), (1/I26))</f>
        <v>27326.069311169827</v>
      </c>
      <c r="J27" s="1"/>
      <c r="K27" s="1"/>
      <c r="L27" s="1"/>
      <c r="M27" s="1"/>
      <c r="N27" s="1"/>
      <c r="O27" s="1"/>
      <c r="P27" s="1"/>
      <c r="Q27" s="1"/>
      <c r="R27" s="2"/>
      <c r="S27" s="1"/>
      <c r="T27" s="1"/>
      <c r="U27" s="1"/>
      <c r="V27" s="1"/>
      <c r="W27" s="1"/>
      <c r="X27" s="1"/>
      <c r="Y27" s="1"/>
      <c r="Z27" s="1"/>
      <c r="AA27" s="1"/>
      <c r="AB27" s="1"/>
      <c r="AC27" s="1"/>
      <c r="AD27" s="1"/>
      <c r="AE27" s="1"/>
    </row>
    <row r="28" spans="1:31" x14ac:dyDescent="0.25">
      <c r="A28" s="1" t="s">
        <v>8</v>
      </c>
      <c r="B28" s="4">
        <v>9</v>
      </c>
      <c r="C28" s="24">
        <v>45000</v>
      </c>
      <c r="D28" s="24">
        <v>49999</v>
      </c>
      <c r="E28" s="5">
        <f t="shared" si="0"/>
        <v>11764</v>
      </c>
      <c r="F28" s="6">
        <f t="shared" si="1"/>
        <v>14551.5</v>
      </c>
      <c r="G28" s="7"/>
      <c r="H28" s="8" t="s">
        <v>31</v>
      </c>
      <c r="I28" s="1">
        <f>POWER(2, (1/I26)) * I27</f>
        <v>56060.109180684987</v>
      </c>
      <c r="J28" s="1"/>
      <c r="K28" s="1"/>
      <c r="L28" s="1"/>
      <c r="M28" s="1"/>
      <c r="N28" s="1"/>
      <c r="O28" s="1"/>
      <c r="P28" s="1"/>
      <c r="Q28" s="1"/>
      <c r="R28" s="1"/>
      <c r="S28" s="1"/>
      <c r="T28" s="1"/>
      <c r="U28" s="1"/>
      <c r="V28" s="1"/>
      <c r="W28" s="1"/>
      <c r="X28" s="1"/>
      <c r="Y28" s="1"/>
      <c r="Z28" s="1"/>
      <c r="AA28" s="1"/>
      <c r="AB28" s="1"/>
      <c r="AC28" s="1"/>
      <c r="AD28" s="1"/>
      <c r="AE28" s="1"/>
    </row>
    <row r="29" spans="1:31" x14ac:dyDescent="0.25">
      <c r="A29" s="1" t="s">
        <v>9</v>
      </c>
      <c r="B29" s="4">
        <v>10</v>
      </c>
      <c r="C29" s="24">
        <v>50000</v>
      </c>
      <c r="D29" s="24">
        <v>59999</v>
      </c>
      <c r="E29" s="5">
        <f t="shared" si="0"/>
        <v>22459</v>
      </c>
      <c r="F29" s="6">
        <f t="shared" si="1"/>
        <v>-7907.5</v>
      </c>
      <c r="G29" s="1"/>
      <c r="H29" s="8" t="s">
        <v>32</v>
      </c>
      <c r="I29" s="1">
        <f>ROUND(I28, 0)</f>
        <v>56060</v>
      </c>
      <c r="J29" s="1"/>
      <c r="K29" s="1"/>
      <c r="L29" s="1"/>
      <c r="M29" s="1"/>
      <c r="N29" s="1"/>
      <c r="O29" s="1"/>
      <c r="P29" s="1"/>
      <c r="Q29" s="1"/>
      <c r="R29" s="1"/>
      <c r="S29" s="1"/>
      <c r="T29" s="1"/>
      <c r="U29" s="1"/>
      <c r="V29" s="1"/>
      <c r="W29" s="1"/>
      <c r="X29" s="1"/>
      <c r="Y29" s="1"/>
      <c r="Z29" s="1"/>
      <c r="AA29" s="1"/>
      <c r="AB29" s="1"/>
      <c r="AC29" s="1"/>
      <c r="AD29" s="1"/>
      <c r="AE29" s="1"/>
    </row>
    <row r="30" spans="1:31" x14ac:dyDescent="0.25">
      <c r="A30" s="1" t="s">
        <v>10</v>
      </c>
      <c r="B30" s="10">
        <v>11</v>
      </c>
      <c r="C30" s="10">
        <v>60000</v>
      </c>
      <c r="D30" s="10">
        <v>74999</v>
      </c>
      <c r="E30" s="5">
        <f t="shared" si="0"/>
        <v>29011</v>
      </c>
      <c r="F30" s="11">
        <f>F29-E30</f>
        <v>-36918.5</v>
      </c>
      <c r="G30" s="1"/>
      <c r="H30" s="1"/>
      <c r="I30" s="1"/>
      <c r="J30" s="1"/>
      <c r="K30" s="1"/>
      <c r="L30" s="1"/>
      <c r="M30" s="1"/>
      <c r="N30" s="1"/>
      <c r="O30" s="1"/>
      <c r="P30" s="1"/>
      <c r="Q30" s="1"/>
      <c r="R30" s="1"/>
      <c r="S30" s="1"/>
      <c r="T30" s="1"/>
      <c r="U30" s="1"/>
      <c r="V30" s="1"/>
      <c r="W30" s="1"/>
      <c r="X30" s="1"/>
      <c r="Y30" s="1"/>
      <c r="Z30" s="1"/>
      <c r="AA30" s="1"/>
      <c r="AB30" s="1"/>
      <c r="AC30" s="1"/>
      <c r="AD30" s="1"/>
      <c r="AE30" s="1"/>
    </row>
    <row r="31" spans="1:31" x14ac:dyDescent="0.25">
      <c r="A31" s="1" t="s">
        <v>11</v>
      </c>
      <c r="B31" s="4">
        <v>12</v>
      </c>
      <c r="C31" s="4">
        <v>75000</v>
      </c>
      <c r="D31" s="4">
        <v>99999</v>
      </c>
      <c r="E31" s="5">
        <f t="shared" si="0"/>
        <v>34448</v>
      </c>
      <c r="F31" s="6">
        <f t="shared" si="1"/>
        <v>-71366.5</v>
      </c>
      <c r="G31" s="1"/>
      <c r="H31" s="1"/>
      <c r="I31" s="1"/>
      <c r="J31" s="1"/>
      <c r="K31" s="1"/>
      <c r="L31" s="1"/>
      <c r="M31" s="1"/>
      <c r="N31" s="1"/>
      <c r="O31" s="1"/>
      <c r="P31" s="1"/>
      <c r="Q31" s="1"/>
      <c r="R31" s="1"/>
      <c r="S31" s="1"/>
      <c r="T31" s="1"/>
      <c r="U31" s="1"/>
      <c r="V31" s="1"/>
      <c r="W31" s="1"/>
      <c r="X31" s="1"/>
      <c r="Y31" s="1"/>
      <c r="Z31" s="1"/>
      <c r="AA31" s="1"/>
      <c r="AB31" s="1"/>
      <c r="AC31" s="1"/>
      <c r="AD31" s="1"/>
      <c r="AE31" s="1"/>
    </row>
    <row r="32" spans="1:31" x14ac:dyDescent="0.25">
      <c r="A32" s="1" t="s">
        <v>12</v>
      </c>
      <c r="B32" s="4">
        <v>13</v>
      </c>
      <c r="C32" s="4">
        <v>100000</v>
      </c>
      <c r="D32" s="4">
        <v>124999</v>
      </c>
      <c r="E32" s="5">
        <f t="shared" si="0"/>
        <v>22062</v>
      </c>
      <c r="F32" s="6">
        <f t="shared" si="1"/>
        <v>-93428.5</v>
      </c>
      <c r="G32" s="1"/>
      <c r="H32" s="13" t="s">
        <v>76</v>
      </c>
      <c r="I32" s="13" t="s">
        <v>33</v>
      </c>
      <c r="J32" s="13" t="s">
        <v>40</v>
      </c>
      <c r="K32" s="18"/>
      <c r="L32" s="1"/>
      <c r="M32" s="1"/>
      <c r="N32" s="18"/>
      <c r="O32" s="18"/>
      <c r="P32" s="18"/>
      <c r="Q32" s="18"/>
      <c r="R32" s="1"/>
      <c r="S32" s="1"/>
      <c r="T32" s="1"/>
      <c r="U32" s="1"/>
      <c r="V32" s="1"/>
      <c r="W32" s="1"/>
      <c r="X32" s="1"/>
      <c r="Y32" s="1"/>
      <c r="Z32" s="1"/>
      <c r="AA32" s="1"/>
      <c r="AB32" s="1"/>
      <c r="AC32" s="1"/>
      <c r="AD32" s="1"/>
      <c r="AE32" s="1"/>
    </row>
    <row r="33" spans="1:31" x14ac:dyDescent="0.25">
      <c r="A33" s="1" t="s">
        <v>13</v>
      </c>
      <c r="B33" s="4">
        <v>14</v>
      </c>
      <c r="C33" s="4">
        <v>125000</v>
      </c>
      <c r="D33" s="4">
        <v>149999</v>
      </c>
      <c r="E33" s="5">
        <f t="shared" si="0"/>
        <v>12545</v>
      </c>
      <c r="F33" s="6">
        <f t="shared" si="1"/>
        <v>-105973.5</v>
      </c>
      <c r="G33" s="1"/>
      <c r="H33" s="14">
        <f>I29</f>
        <v>56060</v>
      </c>
      <c r="I33" s="15">
        <v>1.0618000000000001</v>
      </c>
      <c r="J33" s="12">
        <f>H33*I33</f>
        <v>59524.508000000002</v>
      </c>
      <c r="K33" s="1"/>
      <c r="L33" s="1"/>
      <c r="M33" s="1"/>
      <c r="N33" s="2"/>
      <c r="O33" s="19"/>
      <c r="P33" s="1"/>
      <c r="Q33" s="1"/>
      <c r="R33" s="1"/>
      <c r="S33" s="1"/>
      <c r="T33" s="1"/>
      <c r="U33" s="1"/>
      <c r="V33" s="1"/>
      <c r="W33" s="1"/>
      <c r="X33" s="1"/>
      <c r="Y33" s="1"/>
      <c r="Z33" s="1"/>
      <c r="AA33" s="1"/>
      <c r="AB33" s="1"/>
      <c r="AC33" s="1"/>
      <c r="AD33" s="1"/>
      <c r="AE33" s="1"/>
    </row>
    <row r="34" spans="1:31" x14ac:dyDescent="0.25">
      <c r="A34" s="1" t="s">
        <v>14</v>
      </c>
      <c r="B34" s="4">
        <v>15</v>
      </c>
      <c r="C34" s="4">
        <v>150000</v>
      </c>
      <c r="D34" s="4">
        <v>199999</v>
      </c>
      <c r="E34" s="5">
        <f t="shared" si="0"/>
        <v>11147</v>
      </c>
      <c r="F34" s="6">
        <f t="shared" si="1"/>
        <v>-117120.5</v>
      </c>
      <c r="G34" s="1"/>
      <c r="H34" s="1" t="s">
        <v>39</v>
      </c>
      <c r="I34" s="1"/>
      <c r="J34" s="13" t="s">
        <v>71</v>
      </c>
      <c r="K34" s="1"/>
      <c r="L34" s="1"/>
      <c r="M34" s="1"/>
      <c r="N34" s="1"/>
      <c r="O34" s="1"/>
      <c r="P34" s="1"/>
      <c r="Q34" s="1"/>
      <c r="R34" s="1"/>
      <c r="S34" s="1"/>
      <c r="T34" s="1"/>
      <c r="U34" s="1"/>
      <c r="V34" s="1"/>
      <c r="W34" s="1"/>
      <c r="X34" s="1"/>
      <c r="Y34" s="1"/>
      <c r="Z34" s="1"/>
      <c r="AA34" s="1"/>
      <c r="AB34" s="1"/>
      <c r="AC34" s="1"/>
      <c r="AD34" s="1"/>
      <c r="AE34" s="1"/>
    </row>
    <row r="35" spans="1:31" x14ac:dyDescent="0.25">
      <c r="A35" s="1" t="s">
        <v>15</v>
      </c>
      <c r="B35" s="4">
        <v>16</v>
      </c>
      <c r="C35" s="4">
        <v>200000</v>
      </c>
      <c r="D35" s="4">
        <v>1000000</v>
      </c>
      <c r="E35" s="5">
        <f t="shared" si="0"/>
        <v>7602</v>
      </c>
      <c r="F35" s="4"/>
      <c r="G35" s="1"/>
      <c r="H35" s="1"/>
      <c r="I35" s="1"/>
      <c r="J35" s="12">
        <f>ROUND(J33, -2)</f>
        <v>59500</v>
      </c>
      <c r="K35" s="1"/>
      <c r="L35" s="1"/>
      <c r="M35" s="1"/>
      <c r="N35" s="1"/>
      <c r="O35" s="1"/>
      <c r="P35" s="1"/>
      <c r="Q35" s="1"/>
      <c r="R35" s="1"/>
      <c r="S35" s="1"/>
      <c r="T35" s="1"/>
      <c r="U35" s="1"/>
      <c r="V35" s="1"/>
      <c r="W35" s="1"/>
      <c r="X35" s="1"/>
      <c r="Y35" s="1"/>
      <c r="Z35" s="1"/>
      <c r="AA35" s="1"/>
      <c r="AB35" s="1"/>
      <c r="AC35" s="1"/>
      <c r="AD35" s="1"/>
      <c r="AE35" s="1"/>
    </row>
    <row r="36" spans="1:31" x14ac:dyDescent="0.25">
      <c r="A36" s="1"/>
      <c r="B36" s="1"/>
      <c r="C36" s="7"/>
      <c r="D36" s="23" t="s">
        <v>75</v>
      </c>
      <c r="E36" s="16">
        <f>SUM(E20:E35)</f>
        <v>249445</v>
      </c>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1" x14ac:dyDescent="0.25">
      <c r="A37" s="1"/>
      <c r="B37" s="1"/>
      <c r="C37" s="7"/>
      <c r="D37" s="7" t="s">
        <v>34</v>
      </c>
      <c r="E37" s="7">
        <f>E36/2</f>
        <v>124722.5</v>
      </c>
      <c r="F37" s="1"/>
      <c r="G37" s="1"/>
      <c r="H37" s="1"/>
      <c r="I37" s="1"/>
      <c r="J37" s="1"/>
      <c r="K37" s="1"/>
      <c r="L37" s="1"/>
      <c r="M37" s="1"/>
      <c r="N37" s="1"/>
      <c r="O37" s="1"/>
      <c r="P37" s="1"/>
      <c r="Q37" s="1"/>
      <c r="R37" s="1"/>
      <c r="S37" s="1"/>
      <c r="T37" s="1"/>
      <c r="U37" s="1"/>
      <c r="V37" s="1"/>
      <c r="W37" s="1"/>
      <c r="X37" s="1"/>
      <c r="Y37" s="1"/>
      <c r="Z37" s="1"/>
      <c r="AA37" s="1"/>
      <c r="AB37" s="1"/>
      <c r="AC37" s="1"/>
      <c r="AD37" s="1"/>
      <c r="AE37"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Readme</vt:lpstr>
      <vt:lpstr>MSA MFI notes</vt:lpstr>
      <vt:lpstr>MSA MFI recalculation</vt:lpstr>
      <vt:lpstr>Non-MSA MFI notes</vt:lpstr>
      <vt:lpstr>Non-MSA recalculation</vt:lpstr>
      <vt:lpstr>FFIEC MSA MFI notes</vt:lpstr>
      <vt:lpstr>FFIEC MFI recalculation</vt:lpstr>
      <vt:lpstr>FFIEC Non-MSA MFI notes</vt:lpstr>
      <vt:lpstr>FFIEC Non-MSA recalculation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Glover</dc:creator>
  <cp:lastModifiedBy>Nicholas Glover</cp:lastModifiedBy>
  <dcterms:created xsi:type="dcterms:W3CDTF">2024-03-12T14:21:10Z</dcterms:created>
  <dcterms:modified xsi:type="dcterms:W3CDTF">2024-04-04T15:02:11Z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bab4f1-dcc8-4800-b101-70f2ebeb2cf4_Enabled">
    <vt:lpwstr>true</vt:lpwstr>
  </property>
  <property fmtid="{D5CDD505-2E9C-101B-9397-08002B2CF9AE}" pid="3" name="MSIP_Label_3cbab4f1-dcc8-4800-b101-70f2ebeb2cf4_SetDate">
    <vt:lpwstr>2024-03-12T14:28:57Z</vt:lpwstr>
  </property>
  <property fmtid="{D5CDD505-2E9C-101B-9397-08002B2CF9AE}" pid="4" name="MSIP_Label_3cbab4f1-dcc8-4800-b101-70f2ebeb2cf4_Method">
    <vt:lpwstr>Privileged</vt:lpwstr>
  </property>
  <property fmtid="{D5CDD505-2E9C-101B-9397-08002B2CF9AE}" pid="5" name="MSIP_Label_3cbab4f1-dcc8-4800-b101-70f2ebeb2cf4_Name">
    <vt:lpwstr>NONCONFIDENTIAL - EXTERNAL</vt:lpwstr>
  </property>
  <property fmtid="{D5CDD505-2E9C-101B-9397-08002B2CF9AE}" pid="6" name="MSIP_Label_3cbab4f1-dcc8-4800-b101-70f2ebeb2cf4_SiteId">
    <vt:lpwstr>87bb2570-5c1e-4973-9c37-09257a95aeb1</vt:lpwstr>
  </property>
  <property fmtid="{D5CDD505-2E9C-101B-9397-08002B2CF9AE}" pid="7" name="MSIP_Label_3cbab4f1-dcc8-4800-b101-70f2ebeb2cf4_ActionId">
    <vt:lpwstr>b170be13-e7cc-42ee-a264-9c4c84dec854</vt:lpwstr>
  </property>
  <property fmtid="{D5CDD505-2E9C-101B-9397-08002B2CF9AE}" pid="8" name="MSIP_Label_3cbab4f1-dcc8-4800-b101-70f2ebeb2cf4_ContentBits">
    <vt:lpwstr>1</vt:lpwstr>
  </property>
</Properties>
</file>